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45" yWindow="-120" windowWidth="11670" windowHeight="10920" tabRatio="839" firstSheet="6" activeTab="15"/>
  </bookViews>
  <sheets>
    <sheet name="Introducere" sheetId="22" r:id="rId1"/>
    <sheet name="1 Bilant" sheetId="16" state="hidden" r:id="rId2"/>
    <sheet name="2 Cont RP" sheetId="17" state="hidden" r:id="rId3"/>
    <sheet name="Analiza financiara-extinsa" sheetId="18" state="hidden" r:id="rId4"/>
    <sheet name="3 Analiza financiara-indicatori" sheetId="19" state="hidden" r:id="rId5"/>
    <sheet name="4 Risc beneficiar" sheetId="7" state="hidden" r:id="rId6"/>
    <sheet name="Buget cerere" sheetId="20" r:id="rId7"/>
    <sheet name="Investitie" sheetId="21" r:id="rId8"/>
    <sheet name="5 Venituri si cheltuieli" sheetId="23" state="hidden" r:id="rId9"/>
    <sheet name="c Cont PP previzionat" sheetId="24" state="hidden" r:id="rId10"/>
    <sheet name="d Proiectii financiare (intr) " sheetId="25" state="hidden" r:id="rId11"/>
    <sheet name=" Proiectii financiare_V,Ch act" sheetId="26" r:id="rId12"/>
    <sheet name=" Proiectii financiare marginal" sheetId="6" r:id="rId13"/>
    <sheet name=" Rentabilitate investitie" sheetId="12" r:id="rId14"/>
    <sheet name="Sustenabilitate proiect" sheetId="27" r:id="rId15"/>
    <sheet name="Funding-gap" sheetId="14" r:id="rId16"/>
  </sheets>
  <externalReferences>
    <externalReference r:id="rId17"/>
  </externalReferences>
  <definedNames>
    <definedName name="eligibilitate" localSheetId="11">'4 Risc beneficiar'!#REF!</definedName>
    <definedName name="eligibilitate" localSheetId="1">'4 Risc beneficiar'!$F$8:$F$8</definedName>
    <definedName name="eligibilitate" localSheetId="2">'4 Risc beneficiar'!$F$8:$F$8</definedName>
    <definedName name="eligibilitate" localSheetId="4">'4 Risc beneficiar'!$F$8:$F$8</definedName>
    <definedName name="eligibilitate" localSheetId="3">'4 Risc beneficiar'!$F$8:$F$8</definedName>
    <definedName name="eligibilitate" localSheetId="10">'[1]Risc beneficiar'!#REF!</definedName>
    <definedName name="eligibilitate" localSheetId="14">'4 Risc beneficiar'!#REF!</definedName>
    <definedName name="eligibilitate">'4 Risc beneficiar'!#REF!</definedName>
    <definedName name="_xlnm.Print_Area" localSheetId="11">' Proiectii financiare_V,Ch act'!$A$1:$Q$180</definedName>
    <definedName name="_xlnm.Print_Area" localSheetId="5">'4 Risc beneficiar'!$A$1:$G$35</definedName>
    <definedName name="tip_beneficiar" localSheetId="11">'4 Risc beneficiar'!#REF!</definedName>
    <definedName name="tip_beneficiar" localSheetId="10">'[1]Risc beneficiar'!$A$11:$A$12</definedName>
    <definedName name="tip_beneficiar" localSheetId="14">'4 Risc beneficiar'!#REF!</definedName>
    <definedName name="tip_beneficiar">'4 Risc beneficiar'!#REF!</definedName>
  </definedNames>
  <calcPr calcId="124519"/>
</workbook>
</file>

<file path=xl/calcChain.xml><?xml version="1.0" encoding="utf-8"?>
<calcChain xmlns="http://schemas.openxmlformats.org/spreadsheetml/2006/main">
  <c r="E148" i="26"/>
  <c r="D148"/>
  <c r="E135"/>
  <c r="F135"/>
  <c r="G135"/>
  <c r="H135"/>
  <c r="I135"/>
  <c r="J135"/>
  <c r="K135"/>
  <c r="L135"/>
  <c r="M135"/>
  <c r="N135"/>
  <c r="O135"/>
  <c r="P135"/>
  <c r="Q135"/>
  <c r="E136"/>
  <c r="F136"/>
  <c r="G136"/>
  <c r="H136"/>
  <c r="I136"/>
  <c r="J136"/>
  <c r="K136"/>
  <c r="L136"/>
  <c r="M136"/>
  <c r="N136"/>
  <c r="O136"/>
  <c r="P136"/>
  <c r="Q136"/>
  <c r="E137"/>
  <c r="F137"/>
  <c r="G137"/>
  <c r="H137"/>
  <c r="I137"/>
  <c r="J137"/>
  <c r="K137"/>
  <c r="L137"/>
  <c r="M137"/>
  <c r="N137"/>
  <c r="O137"/>
  <c r="P137"/>
  <c r="Q137"/>
  <c r="D136"/>
  <c r="D137"/>
  <c r="D135"/>
  <c r="E131"/>
  <c r="F131"/>
  <c r="G131"/>
  <c r="H131"/>
  <c r="I131"/>
  <c r="J131"/>
  <c r="K131"/>
  <c r="L131"/>
  <c r="M131"/>
  <c r="N131"/>
  <c r="O131"/>
  <c r="P131"/>
  <c r="Q131"/>
  <c r="D131"/>
  <c r="E128"/>
  <c r="F128"/>
  <c r="G128"/>
  <c r="H128"/>
  <c r="I128"/>
  <c r="J128"/>
  <c r="K128"/>
  <c r="L128"/>
  <c r="M128"/>
  <c r="N128"/>
  <c r="O128"/>
  <c r="P128"/>
  <c r="Q128"/>
  <c r="D128"/>
  <c r="E125"/>
  <c r="D125"/>
  <c r="E122"/>
  <c r="D122"/>
  <c r="E115"/>
  <c r="F115"/>
  <c r="G115"/>
  <c r="H115"/>
  <c r="I115"/>
  <c r="J115"/>
  <c r="K115"/>
  <c r="L115"/>
  <c r="M115"/>
  <c r="N115"/>
  <c r="O115"/>
  <c r="P115"/>
  <c r="Q115"/>
  <c r="D115"/>
  <c r="E102"/>
  <c r="F102"/>
  <c r="G102"/>
  <c r="H102"/>
  <c r="I102"/>
  <c r="J102"/>
  <c r="K102"/>
  <c r="L102"/>
  <c r="M102"/>
  <c r="N102"/>
  <c r="O102"/>
  <c r="P102"/>
  <c r="Q102"/>
  <c r="D102"/>
  <c r="E86"/>
  <c r="F86"/>
  <c r="G86"/>
  <c r="H86"/>
  <c r="I86"/>
  <c r="J86"/>
  <c r="K86"/>
  <c r="L86"/>
  <c r="M86"/>
  <c r="N86"/>
  <c r="O86"/>
  <c r="P86"/>
  <c r="Q86"/>
  <c r="D86"/>
  <c r="C86" i="20"/>
  <c r="B150" i="26"/>
  <c r="B145"/>
  <c r="B146"/>
  <c r="B147"/>
  <c r="B148"/>
  <c r="B149"/>
  <c r="B144"/>
  <c r="B108"/>
  <c r="B109"/>
  <c r="B107"/>
  <c r="B72"/>
  <c r="B73"/>
  <c r="B71"/>
  <c r="B31"/>
  <c r="B32"/>
  <c r="D103" i="21"/>
  <c r="D102"/>
  <c r="I101"/>
  <c r="E140" i="26"/>
  <c r="F140"/>
  <c r="G140"/>
  <c r="H140"/>
  <c r="I140"/>
  <c r="J140"/>
  <c r="K140"/>
  <c r="L140"/>
  <c r="M140"/>
  <c r="N140"/>
  <c r="O140"/>
  <c r="P140"/>
  <c r="Q140"/>
  <c r="G134"/>
  <c r="G139" s="1"/>
  <c r="H134"/>
  <c r="H139" s="1"/>
  <c r="I134"/>
  <c r="I139" s="1"/>
  <c r="J134"/>
  <c r="J139" s="1"/>
  <c r="O134"/>
  <c r="O139" s="1"/>
  <c r="P134"/>
  <c r="P139" s="1"/>
  <c r="Q134"/>
  <c r="Q139" s="1"/>
  <c r="E134"/>
  <c r="E139" s="1"/>
  <c r="F134"/>
  <c r="F139" s="1"/>
  <c r="K134"/>
  <c r="K139" s="1"/>
  <c r="L134"/>
  <c r="L139" s="1"/>
  <c r="M134"/>
  <c r="M139" s="1"/>
  <c r="N134"/>
  <c r="N139" s="1"/>
  <c r="E130"/>
  <c r="F130"/>
  <c r="G130"/>
  <c r="H130"/>
  <c r="I130"/>
  <c r="J130"/>
  <c r="K130"/>
  <c r="L130"/>
  <c r="M130"/>
  <c r="N130"/>
  <c r="O130"/>
  <c r="P130"/>
  <c r="Q130"/>
  <c r="E127"/>
  <c r="F127"/>
  <c r="G127"/>
  <c r="H127"/>
  <c r="I127"/>
  <c r="J127"/>
  <c r="K127"/>
  <c r="L127"/>
  <c r="M127"/>
  <c r="N127"/>
  <c r="O127"/>
  <c r="P127"/>
  <c r="Q127"/>
  <c r="E124"/>
  <c r="F124"/>
  <c r="G124"/>
  <c r="H124"/>
  <c r="I124"/>
  <c r="J124"/>
  <c r="K124"/>
  <c r="L124"/>
  <c r="M124"/>
  <c r="N124"/>
  <c r="O124"/>
  <c r="P124"/>
  <c r="Q124"/>
  <c r="E121"/>
  <c r="F121"/>
  <c r="G121"/>
  <c r="G28" i="6" s="1"/>
  <c r="H121" i="26"/>
  <c r="I121"/>
  <c r="I112"/>
  <c r="J121"/>
  <c r="J133" s="1"/>
  <c r="J151" s="1"/>
  <c r="K121"/>
  <c r="L121"/>
  <c r="L133" s="1"/>
  <c r="L151" s="1"/>
  <c r="M6" i="27" s="1"/>
  <c r="M7" s="1"/>
  <c r="M121" i="26"/>
  <c r="N121"/>
  <c r="N28" i="6" s="1"/>
  <c r="O121" i="26"/>
  <c r="P121"/>
  <c r="Q121"/>
  <c r="Q112"/>
  <c r="E117"/>
  <c r="F117"/>
  <c r="G117"/>
  <c r="H117"/>
  <c r="I117"/>
  <c r="J117"/>
  <c r="K117"/>
  <c r="L117"/>
  <c r="M117"/>
  <c r="N117"/>
  <c r="O117"/>
  <c r="P117"/>
  <c r="Q117"/>
  <c r="Q133" s="1"/>
  <c r="Q151" s="1"/>
  <c r="Q153" s="1"/>
  <c r="E112"/>
  <c r="F112"/>
  <c r="G112"/>
  <c r="H112"/>
  <c r="J112"/>
  <c r="K112"/>
  <c r="L112"/>
  <c r="M112"/>
  <c r="N112"/>
  <c r="O112"/>
  <c r="P112"/>
  <c r="E104"/>
  <c r="F104"/>
  <c r="G104"/>
  <c r="H104"/>
  <c r="I104"/>
  <c r="J104"/>
  <c r="K104"/>
  <c r="L104"/>
  <c r="M104"/>
  <c r="N104"/>
  <c r="O104"/>
  <c r="P104"/>
  <c r="Q104"/>
  <c r="E94"/>
  <c r="F94"/>
  <c r="G94"/>
  <c r="H94"/>
  <c r="I94"/>
  <c r="J94"/>
  <c r="K94"/>
  <c r="L94"/>
  <c r="M94"/>
  <c r="N94"/>
  <c r="O94"/>
  <c r="P94"/>
  <c r="Q94"/>
  <c r="E91"/>
  <c r="F91"/>
  <c r="G91"/>
  <c r="H91"/>
  <c r="I91"/>
  <c r="J91"/>
  <c r="K91"/>
  <c r="L91"/>
  <c r="M91"/>
  <c r="N91"/>
  <c r="O91"/>
  <c r="P91"/>
  <c r="Q91"/>
  <c r="E88"/>
  <c r="F88"/>
  <c r="G88"/>
  <c r="H88"/>
  <c r="I88"/>
  <c r="J88"/>
  <c r="K88"/>
  <c r="L88"/>
  <c r="M88"/>
  <c r="N88"/>
  <c r="O88"/>
  <c r="P88"/>
  <c r="Q88"/>
  <c r="E85"/>
  <c r="F85"/>
  <c r="G85"/>
  <c r="H85"/>
  <c r="I85"/>
  <c r="J85"/>
  <c r="K85"/>
  <c r="L85"/>
  <c r="M85"/>
  <c r="N85"/>
  <c r="O85"/>
  <c r="P85"/>
  <c r="Q85"/>
  <c r="E63"/>
  <c r="F63"/>
  <c r="G63"/>
  <c r="H63"/>
  <c r="I63"/>
  <c r="J63"/>
  <c r="K63"/>
  <c r="L63"/>
  <c r="M63"/>
  <c r="N63"/>
  <c r="O63"/>
  <c r="P63"/>
  <c r="Q63"/>
  <c r="I57"/>
  <c r="I62" s="1"/>
  <c r="E57"/>
  <c r="E62" s="1"/>
  <c r="F57"/>
  <c r="F62" s="1"/>
  <c r="G57"/>
  <c r="G62" s="1"/>
  <c r="H57"/>
  <c r="H62" s="1"/>
  <c r="J57"/>
  <c r="J62" s="1"/>
  <c r="K57"/>
  <c r="K62" s="1"/>
  <c r="L57"/>
  <c r="L62" s="1"/>
  <c r="M57"/>
  <c r="M62" s="1"/>
  <c r="N57"/>
  <c r="N62" s="1"/>
  <c r="O57"/>
  <c r="O62" s="1"/>
  <c r="P57"/>
  <c r="P62" s="1"/>
  <c r="Q57"/>
  <c r="Q62" s="1"/>
  <c r="E53"/>
  <c r="F53"/>
  <c r="G53"/>
  <c r="H53"/>
  <c r="I53"/>
  <c r="J53"/>
  <c r="K53"/>
  <c r="L53"/>
  <c r="M53"/>
  <c r="N53"/>
  <c r="O53"/>
  <c r="P53"/>
  <c r="Q53"/>
  <c r="E50"/>
  <c r="F50"/>
  <c r="G50"/>
  <c r="H50"/>
  <c r="I50"/>
  <c r="J50"/>
  <c r="K50"/>
  <c r="L50"/>
  <c r="M50"/>
  <c r="N50"/>
  <c r="O50"/>
  <c r="P50"/>
  <c r="Q50"/>
  <c r="E47"/>
  <c r="F47"/>
  <c r="G47"/>
  <c r="H47"/>
  <c r="I47"/>
  <c r="J47"/>
  <c r="K47"/>
  <c r="L47"/>
  <c r="M47"/>
  <c r="N47"/>
  <c r="O47"/>
  <c r="P47"/>
  <c r="Q47"/>
  <c r="E44"/>
  <c r="F44"/>
  <c r="G44"/>
  <c r="H44"/>
  <c r="I44"/>
  <c r="J44"/>
  <c r="K44"/>
  <c r="L44"/>
  <c r="M44"/>
  <c r="N44"/>
  <c r="O44"/>
  <c r="P44"/>
  <c r="Q44"/>
  <c r="E40"/>
  <c r="F40"/>
  <c r="G40"/>
  <c r="H40"/>
  <c r="I40"/>
  <c r="J40"/>
  <c r="K40"/>
  <c r="L40"/>
  <c r="M40"/>
  <c r="N40"/>
  <c r="O40"/>
  <c r="P40"/>
  <c r="Q40"/>
  <c r="E35"/>
  <c r="F35"/>
  <c r="G35"/>
  <c r="H35"/>
  <c r="I35"/>
  <c r="J35"/>
  <c r="K35"/>
  <c r="L35"/>
  <c r="M35"/>
  <c r="N35"/>
  <c r="O35"/>
  <c r="P35"/>
  <c r="Q35"/>
  <c r="E27"/>
  <c r="F27"/>
  <c r="G27"/>
  <c r="H27"/>
  <c r="I27"/>
  <c r="J27"/>
  <c r="K27"/>
  <c r="L27"/>
  <c r="M27"/>
  <c r="N27"/>
  <c r="O27"/>
  <c r="P27"/>
  <c r="Q27"/>
  <c r="E17"/>
  <c r="F17"/>
  <c r="G17"/>
  <c r="H17"/>
  <c r="I17"/>
  <c r="J17"/>
  <c r="K17"/>
  <c r="L17"/>
  <c r="M17"/>
  <c r="N17"/>
  <c r="O17"/>
  <c r="P17"/>
  <c r="Q17"/>
  <c r="E14"/>
  <c r="F14"/>
  <c r="G14"/>
  <c r="H14"/>
  <c r="I14"/>
  <c r="J14"/>
  <c r="K14"/>
  <c r="L14"/>
  <c r="M14"/>
  <c r="N14"/>
  <c r="O14"/>
  <c r="P14"/>
  <c r="Q14"/>
  <c r="E11"/>
  <c r="F11"/>
  <c r="G11"/>
  <c r="H11"/>
  <c r="I11"/>
  <c r="J11"/>
  <c r="K11"/>
  <c r="L11"/>
  <c r="M11"/>
  <c r="N11"/>
  <c r="O11"/>
  <c r="P11"/>
  <c r="Q11"/>
  <c r="E8"/>
  <c r="F8"/>
  <c r="G8"/>
  <c r="H8"/>
  <c r="I8"/>
  <c r="J8"/>
  <c r="K8"/>
  <c r="L8"/>
  <c r="M8"/>
  <c r="N8"/>
  <c r="O8"/>
  <c r="P8"/>
  <c r="Q8"/>
  <c r="B152"/>
  <c r="B143"/>
  <c r="B138"/>
  <c r="B120"/>
  <c r="B103"/>
  <c r="B101"/>
  <c r="B100"/>
  <c r="B98"/>
  <c r="B97"/>
  <c r="B75"/>
  <c r="B69"/>
  <c r="B68"/>
  <c r="B66"/>
  <c r="B61"/>
  <c r="B43"/>
  <c r="B30"/>
  <c r="B26"/>
  <c r="B25"/>
  <c r="B24"/>
  <c r="B23"/>
  <c r="B21"/>
  <c r="B20"/>
  <c r="H133"/>
  <c r="F133"/>
  <c r="M133"/>
  <c r="M151" s="1"/>
  <c r="E133"/>
  <c r="E151" s="1"/>
  <c r="E153" s="1"/>
  <c r="O133"/>
  <c r="O151" s="1"/>
  <c r="N133"/>
  <c r="G133"/>
  <c r="K133"/>
  <c r="P133"/>
  <c r="M110"/>
  <c r="P110"/>
  <c r="N110"/>
  <c r="F110"/>
  <c r="H110"/>
  <c r="J110"/>
  <c r="Q110"/>
  <c r="I110"/>
  <c r="P56"/>
  <c r="P74" s="1"/>
  <c r="P76" s="1"/>
  <c r="L56"/>
  <c r="L74" s="1"/>
  <c r="L76" s="1"/>
  <c r="H56"/>
  <c r="H74" s="1"/>
  <c r="H76" s="1"/>
  <c r="O56"/>
  <c r="O74" s="1"/>
  <c r="O76" s="1"/>
  <c r="K56"/>
  <c r="K74" s="1"/>
  <c r="K76" s="1"/>
  <c r="G56"/>
  <c r="G74" s="1"/>
  <c r="G76" s="1"/>
  <c r="N56"/>
  <c r="N74" s="1"/>
  <c r="N76" s="1"/>
  <c r="J56"/>
  <c r="J74" s="1"/>
  <c r="J76" s="1"/>
  <c r="F56"/>
  <c r="F74" s="1"/>
  <c r="F76" s="1"/>
  <c r="Q56"/>
  <c r="Q74" s="1"/>
  <c r="Q76" s="1"/>
  <c r="M56"/>
  <c r="M74" s="1"/>
  <c r="M76" s="1"/>
  <c r="I56"/>
  <c r="I74" s="1"/>
  <c r="I76" s="1"/>
  <c r="E56"/>
  <c r="E74" s="1"/>
  <c r="E76" s="1"/>
  <c r="N33"/>
  <c r="J33"/>
  <c r="F33"/>
  <c r="L33"/>
  <c r="P33"/>
  <c r="H33"/>
  <c r="K33"/>
  <c r="G33"/>
  <c r="O33"/>
  <c r="Q33"/>
  <c r="M33"/>
  <c r="I33"/>
  <c r="E33"/>
  <c r="O110"/>
  <c r="E110"/>
  <c r="G110"/>
  <c r="L110"/>
  <c r="K110"/>
  <c r="D96" i="21"/>
  <c r="D95"/>
  <c r="B69" i="12"/>
  <c r="C40" s="1"/>
  <c r="E40" s="1"/>
  <c r="G24" i="20"/>
  <c r="F24"/>
  <c r="C59" i="12"/>
  <c r="E59" s="1"/>
  <c r="C43"/>
  <c r="E43" s="1"/>
  <c r="C62"/>
  <c r="E62" s="1"/>
  <c r="C66"/>
  <c r="E66" s="1"/>
  <c r="C50"/>
  <c r="E50" s="1"/>
  <c r="C42"/>
  <c r="E42" s="1"/>
  <c r="C65"/>
  <c r="E65" s="1"/>
  <c r="C57"/>
  <c r="E57" s="1"/>
  <c r="C49"/>
  <c r="E49" s="1"/>
  <c r="C41"/>
  <c r="E41" s="1"/>
  <c r="C64"/>
  <c r="E64" s="1"/>
  <c r="C56"/>
  <c r="E56" s="1"/>
  <c r="C48"/>
  <c r="E48" s="1"/>
  <c r="B102" i="26"/>
  <c r="D21" i="6"/>
  <c r="H65" i="20"/>
  <c r="E65"/>
  <c r="H48"/>
  <c r="G49"/>
  <c r="F49"/>
  <c r="E48"/>
  <c r="D49"/>
  <c r="C49"/>
  <c r="H44"/>
  <c r="H45"/>
  <c r="H43"/>
  <c r="G46"/>
  <c r="F46"/>
  <c r="E44"/>
  <c r="E45"/>
  <c r="E43"/>
  <c r="D46"/>
  <c r="C46"/>
  <c r="H33"/>
  <c r="H34"/>
  <c r="H35"/>
  <c r="H36"/>
  <c r="E33"/>
  <c r="E34"/>
  <c r="E35"/>
  <c r="E36"/>
  <c r="G32"/>
  <c r="G37"/>
  <c r="F32"/>
  <c r="F37"/>
  <c r="D32"/>
  <c r="D37"/>
  <c r="C32"/>
  <c r="H27"/>
  <c r="H28"/>
  <c r="H29"/>
  <c r="H26"/>
  <c r="G30"/>
  <c r="F30"/>
  <c r="E27"/>
  <c r="E28"/>
  <c r="E29"/>
  <c r="E26"/>
  <c r="D30"/>
  <c r="C30"/>
  <c r="H19"/>
  <c r="H20"/>
  <c r="H21"/>
  <c r="H22"/>
  <c r="H23"/>
  <c r="H18"/>
  <c r="E19"/>
  <c r="E20"/>
  <c r="E21"/>
  <c r="E22"/>
  <c r="E23"/>
  <c r="I23" s="1"/>
  <c r="E18"/>
  <c r="D24"/>
  <c r="C24"/>
  <c r="H15"/>
  <c r="G16"/>
  <c r="F16"/>
  <c r="E15"/>
  <c r="D16"/>
  <c r="C16"/>
  <c r="H12"/>
  <c r="H11"/>
  <c r="E12"/>
  <c r="E11"/>
  <c r="G13"/>
  <c r="F13"/>
  <c r="D13"/>
  <c r="E13" s="1"/>
  <c r="I13" s="1"/>
  <c r="C13"/>
  <c r="A161" i="26"/>
  <c r="I22" i="20"/>
  <c r="I21"/>
  <c r="I19"/>
  <c r="I18"/>
  <c r="I33"/>
  <c r="H49"/>
  <c r="I44"/>
  <c r="H16"/>
  <c r="H30"/>
  <c r="E24"/>
  <c r="I24" s="1"/>
  <c r="I45"/>
  <c r="I65"/>
  <c r="H37"/>
  <c r="I28"/>
  <c r="H24"/>
  <c r="H13"/>
  <c r="I48"/>
  <c r="E49"/>
  <c r="I49" s="1"/>
  <c r="E46"/>
  <c r="E32"/>
  <c r="I32" s="1"/>
  <c r="I15"/>
  <c r="I36"/>
  <c r="E16"/>
  <c r="E30"/>
  <c r="I26"/>
  <c r="H46"/>
  <c r="I43"/>
  <c r="I11"/>
  <c r="I27"/>
  <c r="I12"/>
  <c r="I34"/>
  <c r="H32"/>
  <c r="I35"/>
  <c r="C37"/>
  <c r="I29"/>
  <c r="I20"/>
  <c r="D63" i="26"/>
  <c r="B63"/>
  <c r="I16" i="20"/>
  <c r="I30"/>
  <c r="I46"/>
  <c r="I86" i="21"/>
  <c r="H86"/>
  <c r="G86"/>
  <c r="F86"/>
  <c r="C74" i="12"/>
  <c r="D74" s="1"/>
  <c r="E74" s="1"/>
  <c r="F74" s="1"/>
  <c r="G74" s="1"/>
  <c r="H74" s="1"/>
  <c r="I74" s="1"/>
  <c r="J74" s="1"/>
  <c r="K74" s="1"/>
  <c r="L74" s="1"/>
  <c r="M74" s="1"/>
  <c r="N74" s="1"/>
  <c r="O74" s="1"/>
  <c r="G101" i="21"/>
  <c r="H101"/>
  <c r="G20" i="14"/>
  <c r="H20"/>
  <c r="I20"/>
  <c r="J20"/>
  <c r="K20"/>
  <c r="L20"/>
  <c r="M20"/>
  <c r="N20"/>
  <c r="O20"/>
  <c r="P20"/>
  <c r="Q20"/>
  <c r="R20"/>
  <c r="F20"/>
  <c r="E20"/>
  <c r="D15" i="27"/>
  <c r="J89" i="21"/>
  <c r="J88"/>
  <c r="J65"/>
  <c r="J66"/>
  <c r="J13"/>
  <c r="J16"/>
  <c r="J24"/>
  <c r="J30"/>
  <c r="J37"/>
  <c r="J41"/>
  <c r="J46"/>
  <c r="J49"/>
  <c r="J52"/>
  <c r="J55"/>
  <c r="J59"/>
  <c r="F104"/>
  <c r="F68"/>
  <c r="F67"/>
  <c r="F61"/>
  <c r="D56"/>
  <c r="I58"/>
  <c r="H58"/>
  <c r="G58"/>
  <c r="F58"/>
  <c r="G54"/>
  <c r="H54"/>
  <c r="I54"/>
  <c r="F54"/>
  <c r="D53"/>
  <c r="D50"/>
  <c r="I51"/>
  <c r="H51"/>
  <c r="G51"/>
  <c r="F51"/>
  <c r="G48"/>
  <c r="H48"/>
  <c r="I48"/>
  <c r="F48"/>
  <c r="G45"/>
  <c r="H45"/>
  <c r="I45"/>
  <c r="F45"/>
  <c r="G31"/>
  <c r="G36" s="1"/>
  <c r="H31"/>
  <c r="H36" s="1"/>
  <c r="H62" s="1"/>
  <c r="I31"/>
  <c r="I36" s="1"/>
  <c r="I69" s="1"/>
  <c r="F31"/>
  <c r="I29"/>
  <c r="H29"/>
  <c r="G29"/>
  <c r="F29"/>
  <c r="I23"/>
  <c r="H23"/>
  <c r="G23"/>
  <c r="F23"/>
  <c r="I15"/>
  <c r="H15"/>
  <c r="G15"/>
  <c r="F15"/>
  <c r="G12"/>
  <c r="H12"/>
  <c r="I12"/>
  <c r="F12"/>
  <c r="D9"/>
  <c r="H61" i="20"/>
  <c r="G62"/>
  <c r="F62"/>
  <c r="E61"/>
  <c r="D62"/>
  <c r="C62"/>
  <c r="H58"/>
  <c r="H57"/>
  <c r="G59"/>
  <c r="F59"/>
  <c r="E58"/>
  <c r="E57"/>
  <c r="D59"/>
  <c r="C59"/>
  <c r="H54"/>
  <c r="G55"/>
  <c r="F55"/>
  <c r="E54"/>
  <c r="D55"/>
  <c r="C55"/>
  <c r="H51"/>
  <c r="G52"/>
  <c r="F52"/>
  <c r="E51"/>
  <c r="D52"/>
  <c r="C52"/>
  <c r="H40"/>
  <c r="H39"/>
  <c r="G41"/>
  <c r="F41"/>
  <c r="E39"/>
  <c r="D41"/>
  <c r="C41"/>
  <c r="E10"/>
  <c r="B23" i="16"/>
  <c r="D20"/>
  <c r="C20"/>
  <c r="B20"/>
  <c r="I57" i="20"/>
  <c r="I58"/>
  <c r="H59"/>
  <c r="H62"/>
  <c r="F63"/>
  <c r="G63"/>
  <c r="C63"/>
  <c r="E52"/>
  <c r="I51"/>
  <c r="I39"/>
  <c r="D63"/>
  <c r="H41"/>
  <c r="H55"/>
  <c r="I54"/>
  <c r="E62"/>
  <c r="H52"/>
  <c r="I52"/>
  <c r="I61"/>
  <c r="D58" i="21"/>
  <c r="D51"/>
  <c r="D54"/>
  <c r="E55" i="20"/>
  <c r="E59"/>
  <c r="F36" i="21"/>
  <c r="F14" i="14"/>
  <c r="F13" i="27"/>
  <c r="G13"/>
  <c r="H13"/>
  <c r="I13"/>
  <c r="J13"/>
  <c r="K13"/>
  <c r="L13"/>
  <c r="M13"/>
  <c r="N13"/>
  <c r="O13"/>
  <c r="P13"/>
  <c r="Q13"/>
  <c r="R13"/>
  <c r="F12"/>
  <c r="G12"/>
  <c r="H12"/>
  <c r="I12"/>
  <c r="J12"/>
  <c r="K12"/>
  <c r="L12"/>
  <c r="M12"/>
  <c r="N12"/>
  <c r="O12"/>
  <c r="P12"/>
  <c r="Q12"/>
  <c r="R12"/>
  <c r="I62" i="20"/>
  <c r="E63"/>
  <c r="I59"/>
  <c r="C58" i="21" s="1"/>
  <c r="J58" s="1"/>
  <c r="I55" i="20"/>
  <c r="H63"/>
  <c r="G104" i="21"/>
  <c r="H104"/>
  <c r="I104"/>
  <c r="J104"/>
  <c r="K104"/>
  <c r="L104"/>
  <c r="M104"/>
  <c r="N104"/>
  <c r="O104"/>
  <c r="P104"/>
  <c r="Q104"/>
  <c r="R104"/>
  <c r="S104"/>
  <c r="F82"/>
  <c r="B66" i="14"/>
  <c r="D84" i="20"/>
  <c r="D104" i="21"/>
  <c r="C73" i="20"/>
  <c r="C82" i="21" s="1"/>
  <c r="C77" i="20"/>
  <c r="I63"/>
  <c r="I40" i="21"/>
  <c r="H40"/>
  <c r="G40"/>
  <c r="F40"/>
  <c r="F62"/>
  <c r="F63" s="1"/>
  <c r="C72" i="20"/>
  <c r="C74" s="1"/>
  <c r="C83" i="21" s="1"/>
  <c r="E55" i="6"/>
  <c r="F55"/>
  <c r="G55"/>
  <c r="E57"/>
  <c r="F57"/>
  <c r="G57"/>
  <c r="D55"/>
  <c r="B55" s="1"/>
  <c r="A57"/>
  <c r="D161" i="26"/>
  <c r="E161"/>
  <c r="F161"/>
  <c r="G161"/>
  <c r="E163"/>
  <c r="F163"/>
  <c r="G163"/>
  <c r="A163"/>
  <c r="A160"/>
  <c r="J95" i="21"/>
  <c r="B82"/>
  <c r="B161" i="26"/>
  <c r="B86" i="21"/>
  <c r="A86"/>
  <c r="G68"/>
  <c r="H68"/>
  <c r="I68"/>
  <c r="G67"/>
  <c r="H67"/>
  <c r="I67"/>
  <c r="C43"/>
  <c r="C44"/>
  <c r="G61"/>
  <c r="H61"/>
  <c r="I61"/>
  <c r="D57"/>
  <c r="B61"/>
  <c r="B60"/>
  <c r="B59"/>
  <c r="A42"/>
  <c r="A43"/>
  <c r="A44"/>
  <c r="A46"/>
  <c r="A47"/>
  <c r="A49"/>
  <c r="A50"/>
  <c r="A52"/>
  <c r="A53"/>
  <c r="A55"/>
  <c r="A56"/>
  <c r="A57"/>
  <c r="A59"/>
  <c r="A60"/>
  <c r="B57"/>
  <c r="B58"/>
  <c r="B56"/>
  <c r="B55"/>
  <c r="B54"/>
  <c r="B53"/>
  <c r="B52"/>
  <c r="B51"/>
  <c r="B50"/>
  <c r="B49"/>
  <c r="B48"/>
  <c r="B47"/>
  <c r="B46"/>
  <c r="B45"/>
  <c r="B43"/>
  <c r="B44"/>
  <c r="B42"/>
  <c r="A41"/>
  <c r="B41"/>
  <c r="D39"/>
  <c r="B40"/>
  <c r="D43"/>
  <c r="J43" s="1"/>
  <c r="D44"/>
  <c r="J44" s="1"/>
  <c r="D67"/>
  <c r="D61"/>
  <c r="D40"/>
  <c r="D38"/>
  <c r="B39"/>
  <c r="B38"/>
  <c r="B37"/>
  <c r="A37"/>
  <c r="A38"/>
  <c r="A39"/>
  <c r="B36"/>
  <c r="A32"/>
  <c r="A33"/>
  <c r="A34"/>
  <c r="A35"/>
  <c r="B34"/>
  <c r="B35"/>
  <c r="B32"/>
  <c r="B33"/>
  <c r="A30"/>
  <c r="A31"/>
  <c r="C28"/>
  <c r="B29"/>
  <c r="A10"/>
  <c r="A11"/>
  <c r="A13"/>
  <c r="A14"/>
  <c r="A16"/>
  <c r="A17"/>
  <c r="A18"/>
  <c r="A19"/>
  <c r="A20"/>
  <c r="A21"/>
  <c r="A22"/>
  <c r="A24"/>
  <c r="A25"/>
  <c r="A26"/>
  <c r="A27"/>
  <c r="A28"/>
  <c r="B26"/>
  <c r="B27"/>
  <c r="B28"/>
  <c r="B18"/>
  <c r="B19"/>
  <c r="B20"/>
  <c r="B21"/>
  <c r="B22"/>
  <c r="B10"/>
  <c r="B11"/>
  <c r="D28"/>
  <c r="J28"/>
  <c r="C33"/>
  <c r="C18"/>
  <c r="C17"/>
  <c r="C14"/>
  <c r="H10" i="20"/>
  <c r="I10"/>
  <c r="C9" i="21" s="1"/>
  <c r="J9" s="1"/>
  <c r="C15"/>
  <c r="C179" i="26"/>
  <c r="D178" s="1"/>
  <c r="B15" i="17"/>
  <c r="D68" i="21"/>
  <c r="F14" i="27"/>
  <c r="G14"/>
  <c r="H14"/>
  <c r="I14"/>
  <c r="I15"/>
  <c r="J14"/>
  <c r="J15"/>
  <c r="K14"/>
  <c r="K15"/>
  <c r="L14"/>
  <c r="L15"/>
  <c r="M14"/>
  <c r="M15"/>
  <c r="N14"/>
  <c r="N15"/>
  <c r="O14"/>
  <c r="O15"/>
  <c r="P14"/>
  <c r="P15"/>
  <c r="Q14"/>
  <c r="Q15"/>
  <c r="R14"/>
  <c r="R15"/>
  <c r="E14"/>
  <c r="E12"/>
  <c r="C12" s="1"/>
  <c r="E13"/>
  <c r="C13" s="1"/>
  <c r="D16"/>
  <c r="D17" s="1"/>
  <c r="D60" i="21"/>
  <c r="C53"/>
  <c r="J53"/>
  <c r="C60"/>
  <c r="C47"/>
  <c r="C42"/>
  <c r="E40" i="20"/>
  <c r="I40" s="1"/>
  <c r="C39" i="21" s="1"/>
  <c r="J39" s="1"/>
  <c r="C25"/>
  <c r="C33" i="16"/>
  <c r="C10" i="18"/>
  <c r="D33" i="16"/>
  <c r="D10" i="18"/>
  <c r="B33" i="16"/>
  <c r="B10" i="18"/>
  <c r="C23" i="16"/>
  <c r="D23"/>
  <c r="B8" i="18"/>
  <c r="C5"/>
  <c r="D5"/>
  <c r="C26" i="21"/>
  <c r="C57"/>
  <c r="J57"/>
  <c r="E41" i="20"/>
  <c r="C29" i="21"/>
  <c r="C27"/>
  <c r="D27"/>
  <c r="C56"/>
  <c r="J56"/>
  <c r="C38"/>
  <c r="J38"/>
  <c r="C45"/>
  <c r="C50"/>
  <c r="J50" s="1"/>
  <c r="C75" i="19"/>
  <c r="C77" i="16"/>
  <c r="C26" i="18"/>
  <c r="D77" i="16"/>
  <c r="D26" i="18"/>
  <c r="B77" i="16"/>
  <c r="B26" i="18"/>
  <c r="D17" i="6"/>
  <c r="E17"/>
  <c r="F17"/>
  <c r="G17"/>
  <c r="H17"/>
  <c r="I17"/>
  <c r="J17"/>
  <c r="K17"/>
  <c r="L17"/>
  <c r="M17"/>
  <c r="N17"/>
  <c r="O17"/>
  <c r="P17"/>
  <c r="Q17"/>
  <c r="D83" i="19"/>
  <c r="E83"/>
  <c r="C27" i="7" s="1"/>
  <c r="D27" s="1"/>
  <c r="C83" i="19"/>
  <c r="D27" i="6"/>
  <c r="E27"/>
  <c r="F27"/>
  <c r="G27"/>
  <c r="H27"/>
  <c r="I27"/>
  <c r="J27"/>
  <c r="K27"/>
  <c r="L27"/>
  <c r="M27"/>
  <c r="N27"/>
  <c r="O27"/>
  <c r="P27"/>
  <c r="Q27"/>
  <c r="B8" i="21"/>
  <c r="A9"/>
  <c r="B9"/>
  <c r="B12"/>
  <c r="B13"/>
  <c r="B14"/>
  <c r="B15"/>
  <c r="F69"/>
  <c r="B16"/>
  <c r="B17"/>
  <c r="B23"/>
  <c r="B24"/>
  <c r="B25"/>
  <c r="B30"/>
  <c r="B31"/>
  <c r="J85" i="6"/>
  <c r="I85"/>
  <c r="D46"/>
  <c r="E46"/>
  <c r="F46"/>
  <c r="G46"/>
  <c r="H46"/>
  <c r="I46"/>
  <c r="J46"/>
  <c r="K46"/>
  <c r="L46"/>
  <c r="M46"/>
  <c r="N46"/>
  <c r="O46"/>
  <c r="P46"/>
  <c r="Q46"/>
  <c r="D82" i="19"/>
  <c r="E82"/>
  <c r="C26" i="7" s="1"/>
  <c r="D26" s="1"/>
  <c r="C82" i="19"/>
  <c r="B68" i="16"/>
  <c r="B50"/>
  <c r="E81" i="19"/>
  <c r="C24" i="7" s="1"/>
  <c r="D24" s="1"/>
  <c r="H28" i="6"/>
  <c r="D121" i="26"/>
  <c r="B121" s="1"/>
  <c r="D44"/>
  <c r="B44" s="1"/>
  <c r="B82" i="6"/>
  <c r="B86" s="1"/>
  <c r="D167" i="26"/>
  <c r="E167"/>
  <c r="F167"/>
  <c r="G167"/>
  <c r="H167"/>
  <c r="I167"/>
  <c r="J167"/>
  <c r="K167"/>
  <c r="L167"/>
  <c r="M167"/>
  <c r="N167"/>
  <c r="O167"/>
  <c r="P167"/>
  <c r="Q167"/>
  <c r="M168"/>
  <c r="N168"/>
  <c r="O168"/>
  <c r="P168"/>
  <c r="Q168"/>
  <c r="D37" i="6"/>
  <c r="E37"/>
  <c r="F37"/>
  <c r="G37"/>
  <c r="H37"/>
  <c r="I37"/>
  <c r="J37"/>
  <c r="K37"/>
  <c r="L37"/>
  <c r="M37"/>
  <c r="N37"/>
  <c r="O37"/>
  <c r="P37"/>
  <c r="Q37"/>
  <c r="D38"/>
  <c r="E38"/>
  <c r="F38"/>
  <c r="G38"/>
  <c r="H38"/>
  <c r="I38"/>
  <c r="J38"/>
  <c r="K38"/>
  <c r="L38"/>
  <c r="M38"/>
  <c r="N38"/>
  <c r="O38"/>
  <c r="P38"/>
  <c r="Q38"/>
  <c r="D39"/>
  <c r="E39"/>
  <c r="F39"/>
  <c r="G39"/>
  <c r="H39"/>
  <c r="I39"/>
  <c r="J39"/>
  <c r="K39"/>
  <c r="L39"/>
  <c r="M39"/>
  <c r="N39"/>
  <c r="O39"/>
  <c r="P39"/>
  <c r="Q39"/>
  <c r="D40"/>
  <c r="E40"/>
  <c r="F40"/>
  <c r="G40"/>
  <c r="H40"/>
  <c r="I40"/>
  <c r="J40"/>
  <c r="K40"/>
  <c r="L40"/>
  <c r="M40"/>
  <c r="N40"/>
  <c r="O40"/>
  <c r="P40"/>
  <c r="Q40"/>
  <c r="D41"/>
  <c r="E41"/>
  <c r="F41"/>
  <c r="G41"/>
  <c r="H41"/>
  <c r="I41"/>
  <c r="J41"/>
  <c r="K41"/>
  <c r="L41"/>
  <c r="M41"/>
  <c r="N41"/>
  <c r="O41"/>
  <c r="P41"/>
  <c r="Q41"/>
  <c r="D42"/>
  <c r="E42"/>
  <c r="F42"/>
  <c r="G42"/>
  <c r="H42"/>
  <c r="I42"/>
  <c r="J42"/>
  <c r="K42"/>
  <c r="L42"/>
  <c r="M42"/>
  <c r="N42"/>
  <c r="O42"/>
  <c r="P42"/>
  <c r="Q42"/>
  <c r="D43"/>
  <c r="E43"/>
  <c r="F43"/>
  <c r="G43"/>
  <c r="H43"/>
  <c r="I43"/>
  <c r="J43"/>
  <c r="K43"/>
  <c r="L43"/>
  <c r="M43"/>
  <c r="N43"/>
  <c r="O43"/>
  <c r="P43"/>
  <c r="Q43"/>
  <c r="D44"/>
  <c r="E44"/>
  <c r="F44"/>
  <c r="G44"/>
  <c r="H44"/>
  <c r="I44"/>
  <c r="J44"/>
  <c r="K44"/>
  <c r="L44"/>
  <c r="M44"/>
  <c r="N44"/>
  <c r="O44"/>
  <c r="P44"/>
  <c r="Q44"/>
  <c r="D12"/>
  <c r="E12"/>
  <c r="F12"/>
  <c r="G12"/>
  <c r="H12"/>
  <c r="I12"/>
  <c r="J12"/>
  <c r="K12"/>
  <c r="L12"/>
  <c r="M12"/>
  <c r="N12"/>
  <c r="O12"/>
  <c r="P12"/>
  <c r="Q12"/>
  <c r="D13"/>
  <c r="E13"/>
  <c r="F13"/>
  <c r="G13"/>
  <c r="H13"/>
  <c r="I13"/>
  <c r="J13"/>
  <c r="K13"/>
  <c r="L13"/>
  <c r="M13"/>
  <c r="N13"/>
  <c r="O13"/>
  <c r="P13"/>
  <c r="Q13"/>
  <c r="D14"/>
  <c r="E14"/>
  <c r="F14"/>
  <c r="G14"/>
  <c r="H14"/>
  <c r="I14"/>
  <c r="J14"/>
  <c r="K14"/>
  <c r="L14"/>
  <c r="M14"/>
  <c r="N14"/>
  <c r="O14"/>
  <c r="P14"/>
  <c r="Q14"/>
  <c r="D15"/>
  <c r="E15"/>
  <c r="F15"/>
  <c r="G15"/>
  <c r="H15"/>
  <c r="I15"/>
  <c r="J15"/>
  <c r="K15"/>
  <c r="L15"/>
  <c r="M15"/>
  <c r="N15"/>
  <c r="O15"/>
  <c r="P15"/>
  <c r="Q15"/>
  <c r="D16"/>
  <c r="E16"/>
  <c r="F16"/>
  <c r="G16"/>
  <c r="H16"/>
  <c r="I16"/>
  <c r="J16"/>
  <c r="K16"/>
  <c r="L16"/>
  <c r="M16"/>
  <c r="N16"/>
  <c r="O16"/>
  <c r="P16"/>
  <c r="Q16"/>
  <c r="D18"/>
  <c r="E18"/>
  <c r="F18"/>
  <c r="G18"/>
  <c r="H18"/>
  <c r="I18"/>
  <c r="J18"/>
  <c r="K18"/>
  <c r="L18"/>
  <c r="M18"/>
  <c r="N18"/>
  <c r="O18"/>
  <c r="P18"/>
  <c r="Q18"/>
  <c r="D20"/>
  <c r="E20"/>
  <c r="F20"/>
  <c r="G20"/>
  <c r="H20"/>
  <c r="I20"/>
  <c r="J20"/>
  <c r="K20"/>
  <c r="L20"/>
  <c r="M20"/>
  <c r="N20"/>
  <c r="O20"/>
  <c r="P20"/>
  <c r="Q20"/>
  <c r="E21"/>
  <c r="F21"/>
  <c r="G21"/>
  <c r="H21"/>
  <c r="I21"/>
  <c r="J21"/>
  <c r="K21"/>
  <c r="L21"/>
  <c r="M21"/>
  <c r="N21"/>
  <c r="O21"/>
  <c r="P21"/>
  <c r="Q21"/>
  <c r="D22"/>
  <c r="E22"/>
  <c r="F22"/>
  <c r="G22"/>
  <c r="H22"/>
  <c r="I22"/>
  <c r="J22"/>
  <c r="K22"/>
  <c r="L22"/>
  <c r="M22"/>
  <c r="N22"/>
  <c r="O22"/>
  <c r="P22"/>
  <c r="Q22"/>
  <c r="D140" i="26"/>
  <c r="B140" s="1"/>
  <c r="D134"/>
  <c r="D130"/>
  <c r="B130"/>
  <c r="H30" i="6"/>
  <c r="D127" i="26"/>
  <c r="B127" s="1"/>
  <c r="I29" i="6"/>
  <c r="D124" i="26"/>
  <c r="B124"/>
  <c r="D117"/>
  <c r="B117"/>
  <c r="D112"/>
  <c r="B112"/>
  <c r="D104"/>
  <c r="B104"/>
  <c r="B99"/>
  <c r="D94"/>
  <c r="B94" s="1"/>
  <c r="D91"/>
  <c r="B91" s="1"/>
  <c r="D88"/>
  <c r="B88" s="1"/>
  <c r="D85"/>
  <c r="B85" s="1"/>
  <c r="D53"/>
  <c r="B53" s="1"/>
  <c r="D27"/>
  <c r="B27" s="1"/>
  <c r="G19" i="6"/>
  <c r="O19"/>
  <c r="D57" i="26"/>
  <c r="D40"/>
  <c r="B40"/>
  <c r="D35"/>
  <c r="B35"/>
  <c r="J25" i="6"/>
  <c r="K29"/>
  <c r="F29"/>
  <c r="D47" i="26"/>
  <c r="B47" s="1"/>
  <c r="D50"/>
  <c r="B50" s="1"/>
  <c r="E30" i="6"/>
  <c r="I30"/>
  <c r="M30"/>
  <c r="Q30"/>
  <c r="D17" i="26"/>
  <c r="B17" s="1"/>
  <c r="D11"/>
  <c r="D14"/>
  <c r="B14"/>
  <c r="D8"/>
  <c r="A59" i="6"/>
  <c r="A55"/>
  <c r="A54"/>
  <c r="A53"/>
  <c r="E5" i="7"/>
  <c r="P34" i="6"/>
  <c r="L34"/>
  <c r="I34"/>
  <c r="N34"/>
  <c r="J34"/>
  <c r="F34"/>
  <c r="Q34"/>
  <c r="D34"/>
  <c r="M34"/>
  <c r="E34"/>
  <c r="H34"/>
  <c r="B22" i="26"/>
  <c r="E6" i="7"/>
  <c r="D92" i="19"/>
  <c r="E92"/>
  <c r="C92"/>
  <c r="D78"/>
  <c r="E78"/>
  <c r="C21" i="7"/>
  <c r="D21"/>
  <c r="D79" i="19"/>
  <c r="E79"/>
  <c r="C22" i="7" s="1"/>
  <c r="D22" s="1"/>
  <c r="C79" i="19"/>
  <c r="C78"/>
  <c r="D76"/>
  <c r="E76"/>
  <c r="C76"/>
  <c r="E18" i="14"/>
  <c r="K34" i="6"/>
  <c r="G34"/>
  <c r="O34"/>
  <c r="E19" i="14"/>
  <c r="F13"/>
  <c r="G82" i="21"/>
  <c r="H82"/>
  <c r="H13" i="14"/>
  <c r="I82" i="21"/>
  <c r="I13" i="14"/>
  <c r="E13"/>
  <c r="B62" i="21"/>
  <c r="E74" i="19"/>
  <c r="C18" i="7"/>
  <c r="D18" s="1"/>
  <c r="C74" i="19"/>
  <c r="D87"/>
  <c r="E87"/>
  <c r="C30" i="7" s="1"/>
  <c r="D30" s="1"/>
  <c r="C87" i="19"/>
  <c r="C101"/>
  <c r="D101"/>
  <c r="E101"/>
  <c r="C102"/>
  <c r="D102"/>
  <c r="E102"/>
  <c r="C103"/>
  <c r="D103"/>
  <c r="E103"/>
  <c r="C104"/>
  <c r="D104"/>
  <c r="E104"/>
  <c r="D100"/>
  <c r="E100"/>
  <c r="C100"/>
  <c r="D95"/>
  <c r="E95"/>
  <c r="D96"/>
  <c r="E96"/>
  <c r="D97"/>
  <c r="E97"/>
  <c r="D98"/>
  <c r="E98"/>
  <c r="C96"/>
  <c r="C97"/>
  <c r="C98"/>
  <c r="C95"/>
  <c r="D86"/>
  <c r="E86"/>
  <c r="C29" i="7" s="1"/>
  <c r="D29" s="1"/>
  <c r="D89" i="19"/>
  <c r="E89"/>
  <c r="C31" i="7" s="1"/>
  <c r="D31" s="1"/>
  <c r="D90" i="19"/>
  <c r="E90"/>
  <c r="C32" i="7" s="1"/>
  <c r="D32" s="1"/>
  <c r="D91" i="19"/>
  <c r="E91"/>
  <c r="C33" i="7" s="1"/>
  <c r="D33" s="1"/>
  <c r="C91" i="19"/>
  <c r="C90"/>
  <c r="C89"/>
  <c r="C86"/>
  <c r="D71"/>
  <c r="E71"/>
  <c r="C15" i="7" s="1"/>
  <c r="D15" s="1"/>
  <c r="D72" i="19"/>
  <c r="E72"/>
  <c r="C16" i="7" s="1"/>
  <c r="D16" s="1"/>
  <c r="D73" i="19"/>
  <c r="E73"/>
  <c r="C17" i="7" s="1"/>
  <c r="D17" s="1"/>
  <c r="D75" i="19"/>
  <c r="E75"/>
  <c r="C19" i="7" s="1"/>
  <c r="D19" s="1"/>
  <c r="D77" i="19"/>
  <c r="E77"/>
  <c r="C20" i="7" s="1"/>
  <c r="D20" s="1"/>
  <c r="D80" i="19"/>
  <c r="E80"/>
  <c r="C23" i="7" s="1"/>
  <c r="D23" s="1"/>
  <c r="D81" i="19"/>
  <c r="C81"/>
  <c r="C80"/>
  <c r="C77"/>
  <c r="C73"/>
  <c r="C72"/>
  <c r="C71"/>
  <c r="AG74" i="25"/>
  <c r="AG75" s="1"/>
  <c r="AF74"/>
  <c r="AF75" s="1"/>
  <c r="AE74"/>
  <c r="AE75" s="1"/>
  <c r="AD74"/>
  <c r="AD75" s="1"/>
  <c r="AC74"/>
  <c r="AC75"/>
  <c r="AB74"/>
  <c r="AB75"/>
  <c r="AA74"/>
  <c r="AA75"/>
  <c r="Z74"/>
  <c r="Z75"/>
  <c r="Y74"/>
  <c r="Y75"/>
  <c r="X74"/>
  <c r="X75"/>
  <c r="S74"/>
  <c r="S75"/>
  <c r="R74"/>
  <c r="R75"/>
  <c r="Q74"/>
  <c r="Q75"/>
  <c r="P74"/>
  <c r="P75"/>
  <c r="O74"/>
  <c r="O75"/>
  <c r="N74"/>
  <c r="M74"/>
  <c r="M75" s="1"/>
  <c r="L74"/>
  <c r="L75" s="1"/>
  <c r="K74"/>
  <c r="K75" s="1"/>
  <c r="J74"/>
  <c r="J75" s="1"/>
  <c r="I74"/>
  <c r="I75" s="1"/>
  <c r="H74"/>
  <c r="G74"/>
  <c r="G75"/>
  <c r="F74"/>
  <c r="F75"/>
  <c r="E74"/>
  <c r="E75"/>
  <c r="D74"/>
  <c r="D75"/>
  <c r="C74"/>
  <c r="C75"/>
  <c r="W73"/>
  <c r="V73"/>
  <c r="U73"/>
  <c r="T73"/>
  <c r="W72"/>
  <c r="V72"/>
  <c r="U72"/>
  <c r="T72"/>
  <c r="AG68"/>
  <c r="AF68"/>
  <c r="AE68"/>
  <c r="AD68"/>
  <c r="AC68"/>
  <c r="AB68"/>
  <c r="AA68"/>
  <c r="Z68"/>
  <c r="Y68"/>
  <c r="X68"/>
  <c r="S68"/>
  <c r="R68"/>
  <c r="Q68"/>
  <c r="P68"/>
  <c r="O68"/>
  <c r="N68"/>
  <c r="M68"/>
  <c r="L68"/>
  <c r="K68"/>
  <c r="J68"/>
  <c r="I68"/>
  <c r="H68"/>
  <c r="G68"/>
  <c r="F68"/>
  <c r="E68"/>
  <c r="D68"/>
  <c r="C68"/>
  <c r="AG67"/>
  <c r="AF67"/>
  <c r="AE67"/>
  <c r="AD67"/>
  <c r="AC67"/>
  <c r="AB67"/>
  <c r="AA67"/>
  <c r="Z67"/>
  <c r="Y67"/>
  <c r="X67"/>
  <c r="S67"/>
  <c r="R67"/>
  <c r="Q67"/>
  <c r="P67"/>
  <c r="O67"/>
  <c r="N67"/>
  <c r="M67"/>
  <c r="L67"/>
  <c r="K67"/>
  <c r="J67"/>
  <c r="I67"/>
  <c r="H67"/>
  <c r="G67"/>
  <c r="F67"/>
  <c r="E67"/>
  <c r="D67"/>
  <c r="C67"/>
  <c r="AG66"/>
  <c r="AF66"/>
  <c r="AE66"/>
  <c r="AD66"/>
  <c r="AC66"/>
  <c r="AB66"/>
  <c r="AA66"/>
  <c r="Z66"/>
  <c r="Y66"/>
  <c r="X66"/>
  <c r="S66"/>
  <c r="R66"/>
  <c r="Q66"/>
  <c r="P66"/>
  <c r="O66"/>
  <c r="N66"/>
  <c r="M66"/>
  <c r="L66"/>
  <c r="K66"/>
  <c r="J66"/>
  <c r="I66"/>
  <c r="H66"/>
  <c r="G66"/>
  <c r="F66"/>
  <c r="E66"/>
  <c r="D66"/>
  <c r="C66"/>
  <c r="AG65"/>
  <c r="AF65"/>
  <c r="AE65"/>
  <c r="AD65"/>
  <c r="AC65"/>
  <c r="AB65"/>
  <c r="AA65"/>
  <c r="Z65"/>
  <c r="Y65"/>
  <c r="X65"/>
  <c r="S65"/>
  <c r="R65"/>
  <c r="Q65"/>
  <c r="P65"/>
  <c r="O65"/>
  <c r="N65"/>
  <c r="M65"/>
  <c r="L65"/>
  <c r="K65"/>
  <c r="J65"/>
  <c r="I65"/>
  <c r="H65"/>
  <c r="G65"/>
  <c r="F65"/>
  <c r="E65"/>
  <c r="D65"/>
  <c r="C65"/>
  <c r="AG64"/>
  <c r="AF64"/>
  <c r="AE64"/>
  <c r="AD64"/>
  <c r="AC64"/>
  <c r="AB64"/>
  <c r="AA64"/>
  <c r="Z64"/>
  <c r="Y64"/>
  <c r="X64"/>
  <c r="S64"/>
  <c r="R64"/>
  <c r="Q64"/>
  <c r="P64"/>
  <c r="O64"/>
  <c r="N64"/>
  <c r="M64"/>
  <c r="L64"/>
  <c r="K64"/>
  <c r="J64"/>
  <c r="I64"/>
  <c r="H64"/>
  <c r="G64"/>
  <c r="F64"/>
  <c r="E64"/>
  <c r="D64"/>
  <c r="C64"/>
  <c r="AG61"/>
  <c r="AF61"/>
  <c r="AE61"/>
  <c r="AD61"/>
  <c r="AC61"/>
  <c r="AB61"/>
  <c r="AA61"/>
  <c r="Z61"/>
  <c r="Y61"/>
  <c r="X61"/>
  <c r="S61"/>
  <c r="R61"/>
  <c r="Q61"/>
  <c r="P61"/>
  <c r="O61"/>
  <c r="N61"/>
  <c r="M61"/>
  <c r="L61"/>
  <c r="K61"/>
  <c r="J61"/>
  <c r="I61"/>
  <c r="H61"/>
  <c r="G61"/>
  <c r="F61"/>
  <c r="E61"/>
  <c r="D61"/>
  <c r="C61"/>
  <c r="AG59"/>
  <c r="AF59"/>
  <c r="AE59"/>
  <c r="AD59"/>
  <c r="AC59"/>
  <c r="AB59"/>
  <c r="AA59"/>
  <c r="Z59"/>
  <c r="Y59"/>
  <c r="X59"/>
  <c r="S59"/>
  <c r="R59"/>
  <c r="Q59"/>
  <c r="P59"/>
  <c r="O59"/>
  <c r="N59"/>
  <c r="M59"/>
  <c r="L59"/>
  <c r="K59"/>
  <c r="J59"/>
  <c r="I59"/>
  <c r="H59"/>
  <c r="G59"/>
  <c r="F59"/>
  <c r="E59"/>
  <c r="D59"/>
  <c r="C59"/>
  <c r="AG58"/>
  <c r="AF58"/>
  <c r="AE58"/>
  <c r="AD58"/>
  <c r="AC58"/>
  <c r="AB58"/>
  <c r="AA58"/>
  <c r="Z58"/>
  <c r="Y58"/>
  <c r="X58"/>
  <c r="S58"/>
  <c r="R58"/>
  <c r="Q58"/>
  <c r="P58"/>
  <c r="O58"/>
  <c r="N58"/>
  <c r="M58"/>
  <c r="L58"/>
  <c r="K58"/>
  <c r="J58"/>
  <c r="I58"/>
  <c r="H58"/>
  <c r="G58"/>
  <c r="F58"/>
  <c r="E58"/>
  <c r="D58"/>
  <c r="C58"/>
  <c r="AG57"/>
  <c r="AF57"/>
  <c r="AE57"/>
  <c r="AD57"/>
  <c r="AC57"/>
  <c r="AB57"/>
  <c r="AA57"/>
  <c r="Z57"/>
  <c r="Y57"/>
  <c r="X57"/>
  <c r="S57"/>
  <c r="R57"/>
  <c r="Q57"/>
  <c r="P57"/>
  <c r="O57"/>
  <c r="N57"/>
  <c r="M57"/>
  <c r="L57"/>
  <c r="K57"/>
  <c r="J57"/>
  <c r="I57"/>
  <c r="H57"/>
  <c r="G57"/>
  <c r="F57"/>
  <c r="E57"/>
  <c r="D57"/>
  <c r="C57"/>
  <c r="AG56"/>
  <c r="AF56"/>
  <c r="AE56"/>
  <c r="AD56"/>
  <c r="AC56"/>
  <c r="AB56"/>
  <c r="AA56"/>
  <c r="Z56"/>
  <c r="Y56"/>
  <c r="X56"/>
  <c r="S56"/>
  <c r="R56"/>
  <c r="Q56"/>
  <c r="P56"/>
  <c r="O56"/>
  <c r="N56"/>
  <c r="M56"/>
  <c r="L56"/>
  <c r="K56"/>
  <c r="J56"/>
  <c r="I56"/>
  <c r="H56"/>
  <c r="G56"/>
  <c r="F56"/>
  <c r="E56"/>
  <c r="D56"/>
  <c r="C56"/>
  <c r="AG55"/>
  <c r="AF55"/>
  <c r="AE55"/>
  <c r="AD55"/>
  <c r="AC55"/>
  <c r="AB55"/>
  <c r="AA55"/>
  <c r="Z55"/>
  <c r="Y55"/>
  <c r="X55"/>
  <c r="S55"/>
  <c r="R55"/>
  <c r="Q55"/>
  <c r="P55"/>
  <c r="O55"/>
  <c r="N55"/>
  <c r="M55"/>
  <c r="L55"/>
  <c r="K55"/>
  <c r="J55"/>
  <c r="I55"/>
  <c r="H55"/>
  <c r="G55"/>
  <c r="F55"/>
  <c r="E55"/>
  <c r="D55"/>
  <c r="C55"/>
  <c r="AG51"/>
  <c r="AF51"/>
  <c r="AE51"/>
  <c r="AD51"/>
  <c r="AC51"/>
  <c r="AB51"/>
  <c r="AA51"/>
  <c r="Z51"/>
  <c r="Y51"/>
  <c r="X51"/>
  <c r="S51"/>
  <c r="R51"/>
  <c r="Q51"/>
  <c r="P51"/>
  <c r="O51"/>
  <c r="N51"/>
  <c r="M51"/>
  <c r="L51"/>
  <c r="K51"/>
  <c r="J51"/>
  <c r="I51"/>
  <c r="H51"/>
  <c r="G51"/>
  <c r="F51"/>
  <c r="E51"/>
  <c r="D51"/>
  <c r="C51"/>
  <c r="AG50"/>
  <c r="AF50"/>
  <c r="AE50"/>
  <c r="AD50"/>
  <c r="AC50"/>
  <c r="AB50"/>
  <c r="AA50"/>
  <c r="Z50"/>
  <c r="Y50"/>
  <c r="X50"/>
  <c r="S50"/>
  <c r="R50"/>
  <c r="Q50"/>
  <c r="P50"/>
  <c r="O50"/>
  <c r="N50"/>
  <c r="M50"/>
  <c r="L50"/>
  <c r="K50"/>
  <c r="J50"/>
  <c r="I50"/>
  <c r="H50"/>
  <c r="G50"/>
  <c r="F50"/>
  <c r="E50"/>
  <c r="D50"/>
  <c r="C50"/>
  <c r="AG49"/>
  <c r="AF49"/>
  <c r="AE49"/>
  <c r="AD49"/>
  <c r="AC49"/>
  <c r="AB49"/>
  <c r="AA49"/>
  <c r="Z49"/>
  <c r="Y49"/>
  <c r="X49"/>
  <c r="S49"/>
  <c r="R49"/>
  <c r="Q49"/>
  <c r="P49"/>
  <c r="O49"/>
  <c r="N49"/>
  <c r="M49"/>
  <c r="L49"/>
  <c r="K49"/>
  <c r="J49"/>
  <c r="I49"/>
  <c r="H49"/>
  <c r="G49"/>
  <c r="F49"/>
  <c r="E49"/>
  <c r="D49"/>
  <c r="C49"/>
  <c r="AG48"/>
  <c r="AF48"/>
  <c r="AE48"/>
  <c r="AD48"/>
  <c r="AC48"/>
  <c r="AB48"/>
  <c r="AA48"/>
  <c r="Z48"/>
  <c r="Y48"/>
  <c r="X48"/>
  <c r="S48"/>
  <c r="R48"/>
  <c r="Q48"/>
  <c r="P48"/>
  <c r="O48"/>
  <c r="N48"/>
  <c r="M48"/>
  <c r="L48"/>
  <c r="K48"/>
  <c r="J48"/>
  <c r="I48"/>
  <c r="H48"/>
  <c r="G48"/>
  <c r="F48"/>
  <c r="E48"/>
  <c r="D48"/>
  <c r="C48"/>
  <c r="AG47"/>
  <c r="AF47"/>
  <c r="AE47"/>
  <c r="AD47"/>
  <c r="AC47"/>
  <c r="AB47"/>
  <c r="AA47"/>
  <c r="Z47"/>
  <c r="Y47"/>
  <c r="X47"/>
  <c r="S47"/>
  <c r="R47"/>
  <c r="Q47"/>
  <c r="P47"/>
  <c r="O47"/>
  <c r="N47"/>
  <c r="M47"/>
  <c r="L47"/>
  <c r="K47"/>
  <c r="J47"/>
  <c r="I47"/>
  <c r="H47"/>
  <c r="G47"/>
  <c r="F47"/>
  <c r="E47"/>
  <c r="D47"/>
  <c r="C47"/>
  <c r="AG45"/>
  <c r="AF45"/>
  <c r="AE45"/>
  <c r="AD45"/>
  <c r="AC45"/>
  <c r="AB45"/>
  <c r="AA45"/>
  <c r="Z45"/>
  <c r="Y45"/>
  <c r="X45"/>
  <c r="S45"/>
  <c r="R45"/>
  <c r="Q45"/>
  <c r="P45"/>
  <c r="O45"/>
  <c r="N45"/>
  <c r="M45"/>
  <c r="L45"/>
  <c r="K45"/>
  <c r="J45"/>
  <c r="I45"/>
  <c r="H45"/>
  <c r="G45"/>
  <c r="F45"/>
  <c r="E45"/>
  <c r="D45"/>
  <c r="C45"/>
  <c r="AG44"/>
  <c r="AF44"/>
  <c r="AE44"/>
  <c r="AD44"/>
  <c r="AC44"/>
  <c r="AB44"/>
  <c r="AA44"/>
  <c r="Z44"/>
  <c r="Y44"/>
  <c r="X44"/>
  <c r="S44"/>
  <c r="R44"/>
  <c r="Q44"/>
  <c r="P44"/>
  <c r="O44"/>
  <c r="N44"/>
  <c r="M44"/>
  <c r="L44"/>
  <c r="K44"/>
  <c r="J44"/>
  <c r="I44"/>
  <c r="H44"/>
  <c r="G44"/>
  <c r="F44"/>
  <c r="E44"/>
  <c r="D44"/>
  <c r="C44"/>
  <c r="AG43"/>
  <c r="AF43"/>
  <c r="AE43"/>
  <c r="AD43"/>
  <c r="AC43"/>
  <c r="AB43"/>
  <c r="AA43"/>
  <c r="Z43"/>
  <c r="Y43"/>
  <c r="X43"/>
  <c r="S43"/>
  <c r="R43"/>
  <c r="Q43"/>
  <c r="P43"/>
  <c r="O43"/>
  <c r="N43"/>
  <c r="M43"/>
  <c r="L43"/>
  <c r="K43"/>
  <c r="J43"/>
  <c r="I43"/>
  <c r="H43"/>
  <c r="G43"/>
  <c r="F43"/>
  <c r="E43"/>
  <c r="D43"/>
  <c r="C43"/>
  <c r="AG42"/>
  <c r="AF42"/>
  <c r="AE42"/>
  <c r="AD42"/>
  <c r="AC42"/>
  <c r="AB42"/>
  <c r="AA42"/>
  <c r="Z42"/>
  <c r="Y42"/>
  <c r="X42"/>
  <c r="S42"/>
  <c r="R42"/>
  <c r="Q42"/>
  <c r="P42"/>
  <c r="O42"/>
  <c r="N42"/>
  <c r="M42"/>
  <c r="L42"/>
  <c r="K42"/>
  <c r="J42"/>
  <c r="I42"/>
  <c r="H42"/>
  <c r="G42"/>
  <c r="F42"/>
  <c r="E42"/>
  <c r="D42"/>
  <c r="C42"/>
  <c r="AG41"/>
  <c r="AF41"/>
  <c r="AE41"/>
  <c r="AD41"/>
  <c r="AC41"/>
  <c r="AB41"/>
  <c r="AA41"/>
  <c r="Z41"/>
  <c r="Y41"/>
  <c r="X41"/>
  <c r="S41"/>
  <c r="R41"/>
  <c r="Q41"/>
  <c r="P41"/>
  <c r="O41"/>
  <c r="N41"/>
  <c r="M41"/>
  <c r="L41"/>
  <c r="K41"/>
  <c r="J41"/>
  <c r="I41"/>
  <c r="H41"/>
  <c r="G41"/>
  <c r="F41"/>
  <c r="E41"/>
  <c r="D41"/>
  <c r="C41"/>
  <c r="AG40"/>
  <c r="AF40"/>
  <c r="AE40"/>
  <c r="AD40"/>
  <c r="AC40"/>
  <c r="AB40"/>
  <c r="AA40"/>
  <c r="Z40"/>
  <c r="Y40"/>
  <c r="X40"/>
  <c r="S40"/>
  <c r="R40"/>
  <c r="Q40"/>
  <c r="P40"/>
  <c r="O40"/>
  <c r="N40"/>
  <c r="M40"/>
  <c r="L40"/>
  <c r="K40"/>
  <c r="J40"/>
  <c r="I40"/>
  <c r="H40"/>
  <c r="G40"/>
  <c r="F40"/>
  <c r="E40"/>
  <c r="D40"/>
  <c r="C40"/>
  <c r="AG39"/>
  <c r="AF39"/>
  <c r="AE39"/>
  <c r="AD39"/>
  <c r="AC39"/>
  <c r="AB39"/>
  <c r="AA39"/>
  <c r="Z39"/>
  <c r="Y39"/>
  <c r="X39"/>
  <c r="S39"/>
  <c r="R39"/>
  <c r="Q39"/>
  <c r="P39"/>
  <c r="O39"/>
  <c r="N39"/>
  <c r="M39"/>
  <c r="L39"/>
  <c r="K39"/>
  <c r="J39"/>
  <c r="I39"/>
  <c r="H39"/>
  <c r="G39"/>
  <c r="F39"/>
  <c r="E39"/>
  <c r="D39"/>
  <c r="C39"/>
  <c r="AG38"/>
  <c r="AF38"/>
  <c r="AE38"/>
  <c r="AD38"/>
  <c r="AC38"/>
  <c r="AB38"/>
  <c r="AA38"/>
  <c r="Z38"/>
  <c r="Y38"/>
  <c r="X38"/>
  <c r="S38"/>
  <c r="R38"/>
  <c r="Q38"/>
  <c r="P38"/>
  <c r="O38"/>
  <c r="N38"/>
  <c r="M38"/>
  <c r="L38"/>
  <c r="K38"/>
  <c r="J38"/>
  <c r="I38"/>
  <c r="H38"/>
  <c r="G38"/>
  <c r="F38"/>
  <c r="E38"/>
  <c r="D38"/>
  <c r="C38"/>
  <c r="AG37"/>
  <c r="AF37"/>
  <c r="AE37"/>
  <c r="AD37"/>
  <c r="AC37"/>
  <c r="AB37"/>
  <c r="AA37"/>
  <c r="Z37"/>
  <c r="Y37"/>
  <c r="X37"/>
  <c r="S37"/>
  <c r="R37"/>
  <c r="Q37"/>
  <c r="P37"/>
  <c r="O37"/>
  <c r="N37"/>
  <c r="M37"/>
  <c r="L37"/>
  <c r="K37"/>
  <c r="J37"/>
  <c r="I37"/>
  <c r="H37"/>
  <c r="G37"/>
  <c r="F37"/>
  <c r="E37"/>
  <c r="D37"/>
  <c r="C37"/>
  <c r="V36"/>
  <c r="U36"/>
  <c r="T36"/>
  <c r="AG31"/>
  <c r="AG32"/>
  <c r="AF31"/>
  <c r="AF32"/>
  <c r="AE31"/>
  <c r="AE32"/>
  <c r="AD31"/>
  <c r="AD32"/>
  <c r="AC31"/>
  <c r="AC32"/>
  <c r="AB31"/>
  <c r="AB32"/>
  <c r="AA31"/>
  <c r="AA32"/>
  <c r="Z31"/>
  <c r="Z32"/>
  <c r="Y31"/>
  <c r="Y32"/>
  <c r="X31"/>
  <c r="X32"/>
  <c r="S31"/>
  <c r="S32"/>
  <c r="R31"/>
  <c r="R32"/>
  <c r="Q31"/>
  <c r="Q32"/>
  <c r="P31"/>
  <c r="P32"/>
  <c r="O31"/>
  <c r="O32"/>
  <c r="N31"/>
  <c r="N32"/>
  <c r="M31"/>
  <c r="M32"/>
  <c r="L31"/>
  <c r="L32"/>
  <c r="K31"/>
  <c r="K32"/>
  <c r="J31"/>
  <c r="J32"/>
  <c r="I31"/>
  <c r="H31"/>
  <c r="H32" s="1"/>
  <c r="G31"/>
  <c r="G32" s="1"/>
  <c r="F31"/>
  <c r="F32" s="1"/>
  <c r="E31"/>
  <c r="E32" s="1"/>
  <c r="D31"/>
  <c r="C31"/>
  <c r="C32"/>
  <c r="W30"/>
  <c r="V30"/>
  <c r="U30"/>
  <c r="T30"/>
  <c r="W29"/>
  <c r="V29"/>
  <c r="U29"/>
  <c r="T29"/>
  <c r="W28"/>
  <c r="V28"/>
  <c r="U28"/>
  <c r="T28"/>
  <c r="W27"/>
  <c r="V27"/>
  <c r="U27"/>
  <c r="T27"/>
  <c r="W26"/>
  <c r="V26"/>
  <c r="U26"/>
  <c r="T26"/>
  <c r="W25"/>
  <c r="V25"/>
  <c r="U25"/>
  <c r="T25"/>
  <c r="W24"/>
  <c r="V24"/>
  <c r="U24"/>
  <c r="T24"/>
  <c r="W20"/>
  <c r="V20"/>
  <c r="U20"/>
  <c r="T20"/>
  <c r="W19"/>
  <c r="V19"/>
  <c r="U19"/>
  <c r="T19"/>
  <c r="W18"/>
  <c r="V18"/>
  <c r="U18"/>
  <c r="T18"/>
  <c r="W17"/>
  <c r="V17"/>
  <c r="U17"/>
  <c r="T17"/>
  <c r="AG16"/>
  <c r="AG21"/>
  <c r="AF16"/>
  <c r="AF21"/>
  <c r="AE16"/>
  <c r="AE21"/>
  <c r="AD16"/>
  <c r="AD21"/>
  <c r="AC16"/>
  <c r="AC21"/>
  <c r="AB16"/>
  <c r="AB21"/>
  <c r="AA16"/>
  <c r="AA21"/>
  <c r="Z16"/>
  <c r="Z21"/>
  <c r="Y16"/>
  <c r="Y21"/>
  <c r="X16"/>
  <c r="X21"/>
  <c r="S16"/>
  <c r="S21"/>
  <c r="R16"/>
  <c r="R21"/>
  <c r="Q16"/>
  <c r="Q21"/>
  <c r="P16"/>
  <c r="P21"/>
  <c r="O16"/>
  <c r="O21"/>
  <c r="N16"/>
  <c r="N21"/>
  <c r="M16"/>
  <c r="M21"/>
  <c r="L16"/>
  <c r="K16"/>
  <c r="J16"/>
  <c r="J21"/>
  <c r="I16"/>
  <c r="I21"/>
  <c r="H16"/>
  <c r="H21"/>
  <c r="G16"/>
  <c r="G21"/>
  <c r="F16"/>
  <c r="F21"/>
  <c r="E16"/>
  <c r="D16"/>
  <c r="D21" s="1"/>
  <c r="C16"/>
  <c r="C21" s="1"/>
  <c r="C22" s="1"/>
  <c r="C33" s="1"/>
  <c r="C76" s="1"/>
  <c r="W13"/>
  <c r="V13"/>
  <c r="U13"/>
  <c r="T13"/>
  <c r="W12"/>
  <c r="V12"/>
  <c r="U12"/>
  <c r="T12"/>
  <c r="W11"/>
  <c r="V11"/>
  <c r="U11"/>
  <c r="T11"/>
  <c r="W10"/>
  <c r="V10"/>
  <c r="U10"/>
  <c r="T10"/>
  <c r="AG9"/>
  <c r="AG14" s="1"/>
  <c r="AF9"/>
  <c r="AF14" s="1"/>
  <c r="AF22" s="1"/>
  <c r="AF33" s="1"/>
  <c r="AF76" s="1"/>
  <c r="AE9"/>
  <c r="AE14" s="1"/>
  <c r="AE22" s="1"/>
  <c r="AD9"/>
  <c r="AD14" s="1"/>
  <c r="AD22" s="1"/>
  <c r="AD33" s="1"/>
  <c r="AD76" s="1"/>
  <c r="AC9"/>
  <c r="AC14" s="1"/>
  <c r="AC22" s="1"/>
  <c r="AC33" s="1"/>
  <c r="AC76" s="1"/>
  <c r="AB9"/>
  <c r="AB14" s="1"/>
  <c r="AB22" s="1"/>
  <c r="AB33" s="1"/>
  <c r="AB76" s="1"/>
  <c r="AA9"/>
  <c r="AA14" s="1"/>
  <c r="AA22" s="1"/>
  <c r="AA33" s="1"/>
  <c r="Z9"/>
  <c r="Z14" s="1"/>
  <c r="Y9"/>
  <c r="Y14" s="1"/>
  <c r="Y22" s="1"/>
  <c r="Y33" s="1"/>
  <c r="Y76" s="1"/>
  <c r="X9"/>
  <c r="X14" s="1"/>
  <c r="S9"/>
  <c r="S14" s="1"/>
  <c r="R9"/>
  <c r="R14" s="1"/>
  <c r="R22" s="1"/>
  <c r="R33" s="1"/>
  <c r="Q9"/>
  <c r="Q14" s="1"/>
  <c r="Q22" s="1"/>
  <c r="Q33" s="1"/>
  <c r="Q76" s="1"/>
  <c r="P9"/>
  <c r="O9"/>
  <c r="N9"/>
  <c r="N14" s="1"/>
  <c r="M9"/>
  <c r="M14" s="1"/>
  <c r="L9"/>
  <c r="L14" s="1"/>
  <c r="K9"/>
  <c r="K14" s="1"/>
  <c r="J9"/>
  <c r="J14" s="1"/>
  <c r="J22" s="1"/>
  <c r="J33" s="1"/>
  <c r="J76" s="1"/>
  <c r="I9"/>
  <c r="I14" s="1"/>
  <c r="H9"/>
  <c r="H14" s="1"/>
  <c r="H22" s="1"/>
  <c r="G9"/>
  <c r="G14" s="1"/>
  <c r="F9"/>
  <c r="F14" s="1"/>
  <c r="F22" s="1"/>
  <c r="E9"/>
  <c r="E14" s="1"/>
  <c r="D9"/>
  <c r="C9"/>
  <c r="C14"/>
  <c r="W8"/>
  <c r="V8"/>
  <c r="U8"/>
  <c r="T8"/>
  <c r="AG31" i="24"/>
  <c r="AF31"/>
  <c r="AE31"/>
  <c r="AD31"/>
  <c r="AC31"/>
  <c r="AB31"/>
  <c r="AA31"/>
  <c r="Z31"/>
  <c r="Y31"/>
  <c r="X31"/>
  <c r="S31"/>
  <c r="R31"/>
  <c r="Q31"/>
  <c r="P31"/>
  <c r="O31"/>
  <c r="N31"/>
  <c r="M31"/>
  <c r="L31"/>
  <c r="K31"/>
  <c r="J31"/>
  <c r="I31"/>
  <c r="H31"/>
  <c r="G31"/>
  <c r="F31"/>
  <c r="E31"/>
  <c r="D31"/>
  <c r="C31"/>
  <c r="AG30"/>
  <c r="AF30"/>
  <c r="AE30"/>
  <c r="AD30"/>
  <c r="AC30"/>
  <c r="AB30"/>
  <c r="AA30"/>
  <c r="Z30"/>
  <c r="Y30"/>
  <c r="X30"/>
  <c r="S30"/>
  <c r="R30"/>
  <c r="Q30"/>
  <c r="P30"/>
  <c r="O30"/>
  <c r="N30"/>
  <c r="M30"/>
  <c r="L30"/>
  <c r="K30"/>
  <c r="J30"/>
  <c r="I30"/>
  <c r="H30"/>
  <c r="G30"/>
  <c r="F30"/>
  <c r="E30"/>
  <c r="D30"/>
  <c r="C30"/>
  <c r="AG26"/>
  <c r="AF26"/>
  <c r="AE26"/>
  <c r="AD26"/>
  <c r="AC26"/>
  <c r="AB26"/>
  <c r="AA26"/>
  <c r="Z26"/>
  <c r="Y26"/>
  <c r="X26"/>
  <c r="S26"/>
  <c r="R26"/>
  <c r="Q26"/>
  <c r="P26"/>
  <c r="O26"/>
  <c r="N26"/>
  <c r="M26"/>
  <c r="L26"/>
  <c r="K26"/>
  <c r="J26"/>
  <c r="I26"/>
  <c r="H26"/>
  <c r="G26"/>
  <c r="F26"/>
  <c r="E26"/>
  <c r="D26"/>
  <c r="C26"/>
  <c r="AG25"/>
  <c r="AF25"/>
  <c r="AE25"/>
  <c r="AD25"/>
  <c r="AC25"/>
  <c r="AB25"/>
  <c r="AA25"/>
  <c r="Z25"/>
  <c r="Y25"/>
  <c r="X25"/>
  <c r="S25"/>
  <c r="R25"/>
  <c r="Q25"/>
  <c r="P25"/>
  <c r="O25"/>
  <c r="N25"/>
  <c r="M25"/>
  <c r="L25"/>
  <c r="K25"/>
  <c r="J25"/>
  <c r="I25"/>
  <c r="H25"/>
  <c r="G25"/>
  <c r="F25"/>
  <c r="E25"/>
  <c r="D25"/>
  <c r="C25"/>
  <c r="AG24"/>
  <c r="AF24"/>
  <c r="AE24"/>
  <c r="AD24"/>
  <c r="AC24"/>
  <c r="AB24"/>
  <c r="AA24"/>
  <c r="Z24"/>
  <c r="Y24"/>
  <c r="X24"/>
  <c r="S24"/>
  <c r="R24"/>
  <c r="Q24"/>
  <c r="P24"/>
  <c r="O24"/>
  <c r="N24"/>
  <c r="M24"/>
  <c r="L24"/>
  <c r="K24"/>
  <c r="J24"/>
  <c r="I24"/>
  <c r="H24"/>
  <c r="G24"/>
  <c r="F24"/>
  <c r="E24"/>
  <c r="D24"/>
  <c r="C24"/>
  <c r="AG23"/>
  <c r="AF23"/>
  <c r="AE23"/>
  <c r="AD23"/>
  <c r="AC23"/>
  <c r="AB23"/>
  <c r="AA23"/>
  <c r="Z23"/>
  <c r="Y23"/>
  <c r="X23"/>
  <c r="S23"/>
  <c r="R23"/>
  <c r="Q23"/>
  <c r="P23"/>
  <c r="O23"/>
  <c r="N23"/>
  <c r="M23"/>
  <c r="L23"/>
  <c r="K23"/>
  <c r="J23"/>
  <c r="I23"/>
  <c r="H23"/>
  <c r="G23"/>
  <c r="F23"/>
  <c r="E23"/>
  <c r="D23"/>
  <c r="C23"/>
  <c r="AG16"/>
  <c r="AF16"/>
  <c r="AE16"/>
  <c r="AD16"/>
  <c r="AC16"/>
  <c r="AB16"/>
  <c r="AA16"/>
  <c r="Z16"/>
  <c r="Y16"/>
  <c r="X16"/>
  <c r="S16"/>
  <c r="R16"/>
  <c r="Q16"/>
  <c r="P16"/>
  <c r="O16"/>
  <c r="N16"/>
  <c r="M16"/>
  <c r="L16"/>
  <c r="K16"/>
  <c r="J16"/>
  <c r="I16"/>
  <c r="H16"/>
  <c r="G16"/>
  <c r="F16"/>
  <c r="E16"/>
  <c r="D16"/>
  <c r="C16"/>
  <c r="AG15"/>
  <c r="AF15"/>
  <c r="AE15"/>
  <c r="AD15"/>
  <c r="AC15"/>
  <c r="AB15"/>
  <c r="AA15"/>
  <c r="Z15"/>
  <c r="Y15"/>
  <c r="X15"/>
  <c r="S15"/>
  <c r="R15"/>
  <c r="Q15"/>
  <c r="P15"/>
  <c r="O15"/>
  <c r="N15"/>
  <c r="M15"/>
  <c r="L15"/>
  <c r="K15"/>
  <c r="J15"/>
  <c r="I15"/>
  <c r="H15"/>
  <c r="G15"/>
  <c r="F15"/>
  <c r="E15"/>
  <c r="D15"/>
  <c r="C15"/>
  <c r="AG10"/>
  <c r="AF10"/>
  <c r="AE10"/>
  <c r="AD10"/>
  <c r="AC10"/>
  <c r="AB10"/>
  <c r="AA10"/>
  <c r="Z10"/>
  <c r="Y10"/>
  <c r="X10"/>
  <c r="S10"/>
  <c r="R10"/>
  <c r="Q10"/>
  <c r="P10"/>
  <c r="O10"/>
  <c r="N10"/>
  <c r="M10"/>
  <c r="L10"/>
  <c r="K10"/>
  <c r="J10"/>
  <c r="I10"/>
  <c r="H10"/>
  <c r="G10"/>
  <c r="F10"/>
  <c r="E10"/>
  <c r="D10"/>
  <c r="C10"/>
  <c r="AG9"/>
  <c r="AF9"/>
  <c r="AE9"/>
  <c r="AD9"/>
  <c r="AC9"/>
  <c r="AB9"/>
  <c r="AA9"/>
  <c r="Z9"/>
  <c r="Y9"/>
  <c r="X9"/>
  <c r="S9"/>
  <c r="R9"/>
  <c r="Q9"/>
  <c r="P9"/>
  <c r="O9"/>
  <c r="N9"/>
  <c r="M9"/>
  <c r="L9"/>
  <c r="K9"/>
  <c r="J9"/>
  <c r="I9"/>
  <c r="H9"/>
  <c r="G9"/>
  <c r="F9"/>
  <c r="E9"/>
  <c r="D9"/>
  <c r="C9"/>
  <c r="AG8"/>
  <c r="AF8"/>
  <c r="AE8"/>
  <c r="AD8"/>
  <c r="AC8"/>
  <c r="AB8"/>
  <c r="AA8"/>
  <c r="Z8"/>
  <c r="Y8"/>
  <c r="X8"/>
  <c r="S8"/>
  <c r="R8"/>
  <c r="Q8"/>
  <c r="P8"/>
  <c r="O8"/>
  <c r="N8"/>
  <c r="M8"/>
  <c r="L8"/>
  <c r="K8"/>
  <c r="J8"/>
  <c r="I8"/>
  <c r="H8"/>
  <c r="G8"/>
  <c r="F8"/>
  <c r="E8"/>
  <c r="D8"/>
  <c r="C8"/>
  <c r="AG7"/>
  <c r="AF7"/>
  <c r="AE7"/>
  <c r="AD7"/>
  <c r="AC7"/>
  <c r="AB7"/>
  <c r="AA7"/>
  <c r="Z7"/>
  <c r="Y7"/>
  <c r="X7"/>
  <c r="S7"/>
  <c r="R7"/>
  <c r="Q7"/>
  <c r="P7"/>
  <c r="O7"/>
  <c r="N7"/>
  <c r="M7"/>
  <c r="L7"/>
  <c r="K7"/>
  <c r="J7"/>
  <c r="I7"/>
  <c r="H7"/>
  <c r="G7"/>
  <c r="F7"/>
  <c r="E7"/>
  <c r="D7"/>
  <c r="C7"/>
  <c r="W43" i="23"/>
  <c r="W26" i="24"/>
  <c r="V43" i="23"/>
  <c r="V26" i="24"/>
  <c r="U43" i="23"/>
  <c r="U26" i="24"/>
  <c r="T43" i="23"/>
  <c r="T26" i="24"/>
  <c r="W42" i="23"/>
  <c r="W25" i="24"/>
  <c r="V42" i="23"/>
  <c r="V25" i="24"/>
  <c r="U42" i="23"/>
  <c r="U25" i="24"/>
  <c r="T42" i="23"/>
  <c r="T25" i="24"/>
  <c r="W41" i="23"/>
  <c r="W24" i="24"/>
  <c r="V41" i="23"/>
  <c r="V24" i="24"/>
  <c r="U41" i="23"/>
  <c r="T41"/>
  <c r="T24" i="24" s="1"/>
  <c r="W40" i="23"/>
  <c r="V40"/>
  <c r="U40"/>
  <c r="U23" i="24" s="1"/>
  <c r="T40" i="23"/>
  <c r="T23" i="24" s="1"/>
  <c r="AG39" i="23"/>
  <c r="AG63" i="25" s="1"/>
  <c r="AG62" s="1"/>
  <c r="AF39" i="23"/>
  <c r="AF22" i="24"/>
  <c r="AE39" i="23"/>
  <c r="AD39"/>
  <c r="AD63" i="25" s="1"/>
  <c r="AD62" s="1"/>
  <c r="AC39" i="23"/>
  <c r="AC44" s="1"/>
  <c r="AB39"/>
  <c r="AA39"/>
  <c r="AA63" i="25"/>
  <c r="AA62" s="1"/>
  <c r="Z39" i="23"/>
  <c r="Y39"/>
  <c r="Y44"/>
  <c r="X39"/>
  <c r="X22" i="24"/>
  <c r="S39" i="23"/>
  <c r="S63" i="25"/>
  <c r="R39" i="23"/>
  <c r="R63" i="25"/>
  <c r="Q39" i="23"/>
  <c r="Q22" i="24"/>
  <c r="P39" i="23"/>
  <c r="O39"/>
  <c r="O63" i="25" s="1"/>
  <c r="N39" i="23"/>
  <c r="N44" s="1"/>
  <c r="M39"/>
  <c r="M63" i="25" s="1"/>
  <c r="M62" s="1"/>
  <c r="L39" i="23"/>
  <c r="K39"/>
  <c r="J39"/>
  <c r="I39"/>
  <c r="I22" i="24"/>
  <c r="H39" i="23"/>
  <c r="H63" i="25"/>
  <c r="G39" i="23"/>
  <c r="G22" i="24"/>
  <c r="F39" i="23"/>
  <c r="E39"/>
  <c r="E63" i="25" s="1"/>
  <c r="E62" s="1"/>
  <c r="D39" i="23"/>
  <c r="D22" i="24" s="1"/>
  <c r="D27" s="1"/>
  <c r="D28" s="1"/>
  <c r="C39" i="23"/>
  <c r="C44" s="1"/>
  <c r="W37"/>
  <c r="W16" i="24" s="1"/>
  <c r="V37" i="23"/>
  <c r="V16" i="24" s="1"/>
  <c r="U37" i="23"/>
  <c r="U16" i="24" s="1"/>
  <c r="T37" i="23"/>
  <c r="T16" i="24" s="1"/>
  <c r="W36" i="23"/>
  <c r="V36"/>
  <c r="U36"/>
  <c r="T36"/>
  <c r="W35"/>
  <c r="V35"/>
  <c r="U35"/>
  <c r="T35"/>
  <c r="W34"/>
  <c r="V34"/>
  <c r="U34"/>
  <c r="T34"/>
  <c r="AG32"/>
  <c r="AG33" s="1"/>
  <c r="AF32"/>
  <c r="AE32"/>
  <c r="AE60" i="25" s="1"/>
  <c r="AE54" s="1"/>
  <c r="AD32" i="23"/>
  <c r="AC32"/>
  <c r="AC60" i="25"/>
  <c r="AB32" i="23"/>
  <c r="AB60" i="25"/>
  <c r="AA32" i="23"/>
  <c r="AA33"/>
  <c r="Z32"/>
  <c r="Z60" i="25"/>
  <c r="Y32" i="23"/>
  <c r="X32"/>
  <c r="X33" s="1"/>
  <c r="X14" i="24" s="1"/>
  <c r="S32" i="23"/>
  <c r="R32"/>
  <c r="R60" i="25" s="1"/>
  <c r="R54" s="1"/>
  <c r="Q32" i="23"/>
  <c r="Q60" i="25" s="1"/>
  <c r="Q54" s="1"/>
  <c r="P32" i="23"/>
  <c r="P33" s="1"/>
  <c r="P14" i="24" s="1"/>
  <c r="P17" s="1"/>
  <c r="O32" i="23"/>
  <c r="O33"/>
  <c r="O14" i="24" s="1"/>
  <c r="N32" i="23"/>
  <c r="M32"/>
  <c r="M60" i="25"/>
  <c r="L32" i="23"/>
  <c r="K32"/>
  <c r="J32"/>
  <c r="J60" i="25"/>
  <c r="I32" i="23"/>
  <c r="I60" i="25"/>
  <c r="H32" i="23"/>
  <c r="H33"/>
  <c r="G32"/>
  <c r="G60" i="25"/>
  <c r="F32" i="23"/>
  <c r="E32"/>
  <c r="D32"/>
  <c r="C32"/>
  <c r="C60" i="25" s="1"/>
  <c r="C54" s="1"/>
  <c r="W31" i="23"/>
  <c r="V31"/>
  <c r="V32"/>
  <c r="U31"/>
  <c r="U32"/>
  <c r="U33" s="1"/>
  <c r="U14" i="24" s="1"/>
  <c r="T31" i="23"/>
  <c r="AG30"/>
  <c r="AG13" i="24" s="1"/>
  <c r="AF30" i="23"/>
  <c r="AF13" i="24" s="1"/>
  <c r="AF17" s="1"/>
  <c r="AE30" i="23"/>
  <c r="AE13" i="24" s="1"/>
  <c r="AD30" i="23"/>
  <c r="AD13" i="24" s="1"/>
  <c r="AC30" i="23"/>
  <c r="AC13" i="24" s="1"/>
  <c r="AB30" i="23"/>
  <c r="AB13" i="24" s="1"/>
  <c r="AB17" s="1"/>
  <c r="AA30" i="23"/>
  <c r="AA13" i="24" s="1"/>
  <c r="Z30" i="23"/>
  <c r="Z13" i="24" s="1"/>
  <c r="Y30" i="23"/>
  <c r="Y13" i="24" s="1"/>
  <c r="X30" i="23"/>
  <c r="S30"/>
  <c r="S13" i="24"/>
  <c r="R30" i="23"/>
  <c r="R13" i="24"/>
  <c r="Q30" i="23"/>
  <c r="Q13" i="24"/>
  <c r="P30" i="23"/>
  <c r="P13" i="24"/>
  <c r="O30" i="23"/>
  <c r="N30"/>
  <c r="N13" i="24" s="1"/>
  <c r="M30" i="23"/>
  <c r="M13" i="24" s="1"/>
  <c r="L30" i="23"/>
  <c r="L13" i="24" s="1"/>
  <c r="K30" i="23"/>
  <c r="K13" i="24" s="1"/>
  <c r="J30" i="23"/>
  <c r="J13" i="24" s="1"/>
  <c r="I30" i="23"/>
  <c r="I13" i="24" s="1"/>
  <c r="H30" i="23"/>
  <c r="H13" i="24" s="1"/>
  <c r="G30" i="23"/>
  <c r="G13" i="24" s="1"/>
  <c r="F30" i="23"/>
  <c r="F13" i="24" s="1"/>
  <c r="E30" i="23"/>
  <c r="E13" i="24" s="1"/>
  <c r="D30" i="23"/>
  <c r="D13" i="24" s="1"/>
  <c r="C30" i="23"/>
  <c r="C13" i="24"/>
  <c r="W29" i="23"/>
  <c r="V29"/>
  <c r="U29"/>
  <c r="T29"/>
  <c r="W28"/>
  <c r="V28"/>
  <c r="U28"/>
  <c r="T28"/>
  <c r="W27"/>
  <c r="V27"/>
  <c r="U27"/>
  <c r="T27"/>
  <c r="W26"/>
  <c r="V26"/>
  <c r="V30" s="1"/>
  <c r="V13" i="24" s="1"/>
  <c r="U26" i="23"/>
  <c r="T26"/>
  <c r="AG22"/>
  <c r="AF22"/>
  <c r="AF20" i="24" s="1"/>
  <c r="AE22" i="23"/>
  <c r="AE20" i="24"/>
  <c r="AD22" i="23"/>
  <c r="AD20" i="24"/>
  <c r="AC22" i="23"/>
  <c r="AB22"/>
  <c r="AB20" i="24" s="1"/>
  <c r="AA22" i="23"/>
  <c r="AA20" i="24"/>
  <c r="Z22" i="23"/>
  <c r="Y22"/>
  <c r="X22"/>
  <c r="S22"/>
  <c r="R22"/>
  <c r="R20" i="24"/>
  <c r="Q22" i="23"/>
  <c r="P22"/>
  <c r="O22"/>
  <c r="N22"/>
  <c r="N20" i="24"/>
  <c r="M22" i="23"/>
  <c r="M20" i="24"/>
  <c r="L22" i="23"/>
  <c r="L20" i="24" s="1"/>
  <c r="K22" i="23"/>
  <c r="K20" i="24"/>
  <c r="J22" i="23"/>
  <c r="I22"/>
  <c r="I20" i="24" s="1"/>
  <c r="H22" i="23"/>
  <c r="G22"/>
  <c r="G20" i="24" s="1"/>
  <c r="G28" s="1"/>
  <c r="F22" i="23"/>
  <c r="E22"/>
  <c r="E20" i="24"/>
  <c r="D22" i="23"/>
  <c r="D20" i="24"/>
  <c r="C22" i="23"/>
  <c r="C20" i="24"/>
  <c r="W21" i="23"/>
  <c r="V21"/>
  <c r="U21"/>
  <c r="T21"/>
  <c r="W20"/>
  <c r="V20"/>
  <c r="U20"/>
  <c r="T20"/>
  <c r="W19"/>
  <c r="V19"/>
  <c r="U19"/>
  <c r="T19"/>
  <c r="W18"/>
  <c r="V18"/>
  <c r="U18"/>
  <c r="T18"/>
  <c r="AG17"/>
  <c r="AF17"/>
  <c r="AE17"/>
  <c r="AD17"/>
  <c r="AC17"/>
  <c r="AB17"/>
  <c r="AA17"/>
  <c r="Z17"/>
  <c r="Y17"/>
  <c r="X17"/>
  <c r="S17"/>
  <c r="R17"/>
  <c r="Q17"/>
  <c r="P17"/>
  <c r="O17"/>
  <c r="N17"/>
  <c r="M17"/>
  <c r="L17"/>
  <c r="K17"/>
  <c r="J17"/>
  <c r="I17"/>
  <c r="H17"/>
  <c r="G17"/>
  <c r="F17"/>
  <c r="E17"/>
  <c r="D17"/>
  <c r="C17"/>
  <c r="W16"/>
  <c r="W10" i="24" s="1"/>
  <c r="V16" i="23"/>
  <c r="V10" i="24" s="1"/>
  <c r="U16" i="23"/>
  <c r="U10" i="24"/>
  <c r="T16" i="23"/>
  <c r="T10" i="24"/>
  <c r="W15" i="23"/>
  <c r="W9" i="24"/>
  <c r="V15" i="23"/>
  <c r="V9" i="24"/>
  <c r="U15" i="23"/>
  <c r="U9" i="24"/>
  <c r="T15" i="23"/>
  <c r="T9" i="24"/>
  <c r="W14" i="23"/>
  <c r="W8" i="24"/>
  <c r="V14" i="23"/>
  <c r="V8" i="24"/>
  <c r="U14" i="23"/>
  <c r="U8" i="24"/>
  <c r="T14" i="23"/>
  <c r="T8" i="24"/>
  <c r="W13" i="23"/>
  <c r="V13"/>
  <c r="U13"/>
  <c r="T13"/>
  <c r="W12"/>
  <c r="V12"/>
  <c r="U12"/>
  <c r="T12"/>
  <c r="W11"/>
  <c r="V11"/>
  <c r="U11"/>
  <c r="T11"/>
  <c r="W10"/>
  <c r="V10"/>
  <c r="U10"/>
  <c r="T10"/>
  <c r="W9"/>
  <c r="V9"/>
  <c r="U9"/>
  <c r="T9"/>
  <c r="W8"/>
  <c r="V8"/>
  <c r="U8"/>
  <c r="T8"/>
  <c r="E11" i="14"/>
  <c r="E12"/>
  <c r="Z33" i="23"/>
  <c r="I63" i="25"/>
  <c r="C33" i="23"/>
  <c r="N22" i="24"/>
  <c r="P22"/>
  <c r="Z20"/>
  <c r="Q59" i="6"/>
  <c r="P59"/>
  <c r="O59"/>
  <c r="N59"/>
  <c r="M59"/>
  <c r="B87" i="21"/>
  <c r="B92" s="1"/>
  <c r="A87"/>
  <c r="B85"/>
  <c r="A85"/>
  <c r="B84"/>
  <c r="A84"/>
  <c r="B83"/>
  <c r="A83"/>
  <c r="A82"/>
  <c r="B81"/>
  <c r="A81"/>
  <c r="E35" i="19"/>
  <c r="E6" s="1"/>
  <c r="E54" s="1"/>
  <c r="E61" s="1"/>
  <c r="E70" s="1"/>
  <c r="E85" s="1"/>
  <c r="D35"/>
  <c r="D6" s="1"/>
  <c r="D54" s="1"/>
  <c r="D61" s="1"/>
  <c r="D70" s="1"/>
  <c r="D85" s="1"/>
  <c r="C35"/>
  <c r="C6" s="1"/>
  <c r="A29"/>
  <c r="A28"/>
  <c r="A27"/>
  <c r="A26"/>
  <c r="A25"/>
  <c r="A24"/>
  <c r="A23"/>
  <c r="A22"/>
  <c r="A21"/>
  <c r="A20"/>
  <c r="A19"/>
  <c r="A18"/>
  <c r="A17"/>
  <c r="D51" i="18"/>
  <c r="C51"/>
  <c r="B51"/>
  <c r="D50"/>
  <c r="C50"/>
  <c r="B50"/>
  <c r="D49"/>
  <c r="C49"/>
  <c r="B49"/>
  <c r="D48"/>
  <c r="C48"/>
  <c r="B48"/>
  <c r="A43"/>
  <c r="F43"/>
  <c r="K43" s="1"/>
  <c r="A42"/>
  <c r="F42" s="1"/>
  <c r="K42" s="1"/>
  <c r="A41"/>
  <c r="F41"/>
  <c r="K41" s="1"/>
  <c r="A40"/>
  <c r="F40" s="1"/>
  <c r="K40" s="1"/>
  <c r="D39"/>
  <c r="C39"/>
  <c r="D25" i="19" s="1"/>
  <c r="B39" i="18"/>
  <c r="C25" i="19" s="1"/>
  <c r="A39" i="18"/>
  <c r="F39" s="1"/>
  <c r="K39" s="1"/>
  <c r="D38"/>
  <c r="C38"/>
  <c r="B38"/>
  <c r="C24" i="19"/>
  <c r="A38" i="18"/>
  <c r="F38"/>
  <c r="K38" s="1"/>
  <c r="A37"/>
  <c r="F37" s="1"/>
  <c r="K37" s="1"/>
  <c r="A36"/>
  <c r="F36"/>
  <c r="K36" s="1"/>
  <c r="D35"/>
  <c r="C35"/>
  <c r="D21" i="19"/>
  <c r="B35" i="18"/>
  <c r="C21" i="19"/>
  <c r="A35" i="18"/>
  <c r="F35"/>
  <c r="K35" s="1"/>
  <c r="D34"/>
  <c r="C34"/>
  <c r="D20" i="19"/>
  <c r="B34" i="18"/>
  <c r="C20" i="19"/>
  <c r="A34" i="18"/>
  <c r="F34"/>
  <c r="K34" s="1"/>
  <c r="A33"/>
  <c r="F33" s="1"/>
  <c r="K33" s="1"/>
  <c r="A32"/>
  <c r="F32"/>
  <c r="K32" s="1"/>
  <c r="A31"/>
  <c r="F31" s="1"/>
  <c r="K31" s="1"/>
  <c r="D25"/>
  <c r="C25"/>
  <c r="B25"/>
  <c r="D24"/>
  <c r="C24"/>
  <c r="B24"/>
  <c r="D23"/>
  <c r="C23"/>
  <c r="B23"/>
  <c r="D21"/>
  <c r="C21"/>
  <c r="B21"/>
  <c r="D20"/>
  <c r="C20"/>
  <c r="B20"/>
  <c r="D19"/>
  <c r="C19"/>
  <c r="B19"/>
  <c r="D18"/>
  <c r="C18"/>
  <c r="B18"/>
  <c r="D17"/>
  <c r="C17"/>
  <c r="B17"/>
  <c r="D16"/>
  <c r="C16"/>
  <c r="B16"/>
  <c r="D15"/>
  <c r="C15"/>
  <c r="B15"/>
  <c r="D14"/>
  <c r="C14"/>
  <c r="B14"/>
  <c r="D13"/>
  <c r="C13"/>
  <c r="B13"/>
  <c r="D9"/>
  <c r="C9"/>
  <c r="B9"/>
  <c r="D7"/>
  <c r="C7"/>
  <c r="B7"/>
  <c r="D4"/>
  <c r="D30"/>
  <c r="D47" s="1"/>
  <c r="D55" s="1"/>
  <c r="C4"/>
  <c r="C30"/>
  <c r="C47" s="1"/>
  <c r="C55" s="1"/>
  <c r="B4"/>
  <c r="G4"/>
  <c r="A4"/>
  <c r="K26"/>
  <c r="F26"/>
  <c r="K25"/>
  <c r="F25"/>
  <c r="K24"/>
  <c r="F24"/>
  <c r="K23"/>
  <c r="F23"/>
  <c r="K22"/>
  <c r="F22"/>
  <c r="K21"/>
  <c r="F21"/>
  <c r="K20"/>
  <c r="F20"/>
  <c r="K19"/>
  <c r="F19"/>
  <c r="K18"/>
  <c r="F18"/>
  <c r="K17"/>
  <c r="F17"/>
  <c r="K16"/>
  <c r="F16"/>
  <c r="K15"/>
  <c r="F15"/>
  <c r="K14"/>
  <c r="F14"/>
  <c r="K13"/>
  <c r="F13"/>
  <c r="K12"/>
  <c r="F12"/>
  <c r="K11"/>
  <c r="F11"/>
  <c r="K10"/>
  <c r="F10"/>
  <c r="K9"/>
  <c r="F9"/>
  <c r="K8"/>
  <c r="F8"/>
  <c r="K7"/>
  <c r="F7"/>
  <c r="K6"/>
  <c r="F6"/>
  <c r="K5"/>
  <c r="F5"/>
  <c r="D36" i="17"/>
  <c r="D37" s="1"/>
  <c r="C36"/>
  <c r="C40" i="18" s="1"/>
  <c r="B36" i="17"/>
  <c r="B38"/>
  <c r="D28"/>
  <c r="D36" i="18"/>
  <c r="C28" i="17"/>
  <c r="C30"/>
  <c r="B28"/>
  <c r="D22"/>
  <c r="D40" s="1"/>
  <c r="D59" i="18" s="1"/>
  <c r="C22" i="17"/>
  <c r="C40"/>
  <c r="C59" i="18" s="1"/>
  <c r="B22" i="17"/>
  <c r="B32" i="18" s="1"/>
  <c r="D15" i="17"/>
  <c r="D31" i="18" s="1"/>
  <c r="E17" i="19" s="1"/>
  <c r="C15" i="17"/>
  <c r="C31" i="18"/>
  <c r="H31" s="1"/>
  <c r="D9" i="17"/>
  <c r="D48" s="1"/>
  <c r="C9"/>
  <c r="C48" s="1"/>
  <c r="B9"/>
  <c r="B48" s="1"/>
  <c r="D68" i="16"/>
  <c r="C68"/>
  <c r="D50"/>
  <c r="C50"/>
  <c r="D8" i="18"/>
  <c r="C47" i="19"/>
  <c r="F168" i="26"/>
  <c r="F59" i="6"/>
  <c r="H168" i="26"/>
  <c r="H59" i="6"/>
  <c r="E168" i="26"/>
  <c r="E59" i="6"/>
  <c r="L168" i="26"/>
  <c r="L59" i="6"/>
  <c r="J168" i="26"/>
  <c r="J59" i="6"/>
  <c r="I168" i="26"/>
  <c r="I59" i="6"/>
  <c r="K168" i="26"/>
  <c r="D168"/>
  <c r="D59" i="6"/>
  <c r="G168" i="26"/>
  <c r="G59" i="6"/>
  <c r="K59"/>
  <c r="S14" i="14"/>
  <c r="P14"/>
  <c r="Q14"/>
  <c r="R14"/>
  <c r="E14"/>
  <c r="N14"/>
  <c r="O14"/>
  <c r="G14"/>
  <c r="H14"/>
  <c r="I14"/>
  <c r="J14"/>
  <c r="K14"/>
  <c r="L14"/>
  <c r="M14"/>
  <c r="C51" i="21"/>
  <c r="J51" s="1"/>
  <c r="P9" i="6"/>
  <c r="H9"/>
  <c r="I11"/>
  <c r="J10"/>
  <c r="H25"/>
  <c r="E98" i="21"/>
  <c r="B168" i="26"/>
  <c r="L25" i="18"/>
  <c r="C46" i="25"/>
  <c r="B59" i="6"/>
  <c r="D139" i="26"/>
  <c r="B134"/>
  <c r="B167"/>
  <c r="B46" i="6"/>
  <c r="B34"/>
  <c r="B8" i="26"/>
  <c r="D33"/>
  <c r="B33" s="1"/>
  <c r="B43" i="6"/>
  <c r="B41"/>
  <c r="B39"/>
  <c r="B37"/>
  <c r="B44"/>
  <c r="B42"/>
  <c r="B40"/>
  <c r="B38"/>
  <c r="D62" i="26"/>
  <c r="B57"/>
  <c r="B27" i="6"/>
  <c r="B22"/>
  <c r="B21"/>
  <c r="B20"/>
  <c r="B16"/>
  <c r="B12"/>
  <c r="B18"/>
  <c r="B15"/>
  <c r="B13"/>
  <c r="D9"/>
  <c r="B11" i="26"/>
  <c r="B17" i="6"/>
  <c r="G27" i="24"/>
  <c r="M22"/>
  <c r="M19" i="6"/>
  <c r="AE24" i="23"/>
  <c r="L25" i="6"/>
  <c r="O29"/>
  <c r="Y63" i="25"/>
  <c r="Y62"/>
  <c r="C24" i="23"/>
  <c r="P27" i="24"/>
  <c r="J36" i="6"/>
  <c r="E36"/>
  <c r="M27" i="24"/>
  <c r="U38" i="25"/>
  <c r="M11" i="6"/>
  <c r="K26"/>
  <c r="L29"/>
  <c r="K28"/>
  <c r="J60" i="21"/>
  <c r="U7" i="24"/>
  <c r="U11" s="1"/>
  <c r="V22" i="23"/>
  <c r="V20" i="24" s="1"/>
  <c r="C23" i="17"/>
  <c r="C31" s="1"/>
  <c r="L11" i="6"/>
  <c r="D11"/>
  <c r="P8"/>
  <c r="F11"/>
  <c r="N11"/>
  <c r="E29"/>
  <c r="M29"/>
  <c r="O30"/>
  <c r="N63" i="25"/>
  <c r="N62"/>
  <c r="Q44" i="23"/>
  <c r="H11" i="6"/>
  <c r="Q9"/>
  <c r="I9"/>
  <c r="I44" i="23"/>
  <c r="Q31" i="6"/>
  <c r="E169" i="26"/>
  <c r="AC63" i="25"/>
  <c r="X27" i="24"/>
  <c r="M46" i="25"/>
  <c r="M52" s="1"/>
  <c r="Y46"/>
  <c r="Y36"/>
  <c r="Y52" s="1"/>
  <c r="AG46"/>
  <c r="H8" i="6"/>
  <c r="N169" i="26"/>
  <c r="N174"/>
  <c r="N175"/>
  <c r="F28" i="6"/>
  <c r="I31"/>
  <c r="K33"/>
  <c r="K35" s="1"/>
  <c r="Q19"/>
  <c r="I19"/>
  <c r="M20" i="18"/>
  <c r="AC22" i="24"/>
  <c r="AC27"/>
  <c r="G24" i="23"/>
  <c r="W32" i="25"/>
  <c r="U40"/>
  <c r="W40"/>
  <c r="V64"/>
  <c r="D10" i="6"/>
  <c r="J9"/>
  <c r="N30"/>
  <c r="F30"/>
  <c r="M36"/>
  <c r="U48" i="25"/>
  <c r="T57"/>
  <c r="M25" i="6"/>
  <c r="J31"/>
  <c r="E31"/>
  <c r="M31"/>
  <c r="N29"/>
  <c r="G29"/>
  <c r="Q29"/>
  <c r="E26"/>
  <c r="M26"/>
  <c r="F25"/>
  <c r="N25"/>
  <c r="P30"/>
  <c r="N19"/>
  <c r="K19"/>
  <c r="K11"/>
  <c r="P11"/>
  <c r="J11"/>
  <c r="L9"/>
  <c r="M28" i="24"/>
  <c r="C25" i="7"/>
  <c r="D25" s="1"/>
  <c r="G11" i="6"/>
  <c r="Q33" i="23"/>
  <c r="Q14" i="24"/>
  <c r="Q17"/>
  <c r="J33" i="23"/>
  <c r="J38"/>
  <c r="T45" i="25"/>
  <c r="L8" i="6"/>
  <c r="V47" i="25"/>
  <c r="E28" i="6"/>
  <c r="X44" i="23"/>
  <c r="T74" i="25"/>
  <c r="M33" i="23"/>
  <c r="M14" i="24" s="1"/>
  <c r="N27"/>
  <c r="N28"/>
  <c r="Y22"/>
  <c r="Y27"/>
  <c r="N24" i="23"/>
  <c r="AE33"/>
  <c r="AE14" i="24" s="1"/>
  <c r="R62" i="25"/>
  <c r="AA11" i="24"/>
  <c r="X63" i="25"/>
  <c r="X62"/>
  <c r="R33" i="23"/>
  <c r="O11" i="6"/>
  <c r="M33"/>
  <c r="M35"/>
  <c r="D33"/>
  <c r="I169" i="26"/>
  <c r="I174" s="1"/>
  <c r="I175" s="1"/>
  <c r="I33" i="23"/>
  <c r="I14" i="24" s="1"/>
  <c r="S62" i="25"/>
  <c r="S46"/>
  <c r="S36"/>
  <c r="S52" s="1"/>
  <c r="N9" i="6"/>
  <c r="J19"/>
  <c r="W31" i="25"/>
  <c r="AD24" i="23"/>
  <c r="M10" i="6"/>
  <c r="E10"/>
  <c r="K9"/>
  <c r="K25"/>
  <c r="P26"/>
  <c r="N36"/>
  <c r="F36"/>
  <c r="O31"/>
  <c r="G31"/>
  <c r="E24" i="23"/>
  <c r="U59" i="25"/>
  <c r="T61"/>
  <c r="AA60"/>
  <c r="AA54"/>
  <c r="AA69" s="1"/>
  <c r="V49"/>
  <c r="M9" i="6"/>
  <c r="D110" i="26"/>
  <c r="E5" i="27" s="1"/>
  <c r="M5"/>
  <c r="V41" i="25"/>
  <c r="G13" i="14"/>
  <c r="D13" s="1"/>
  <c r="L31" i="6"/>
  <c r="D31"/>
  <c r="H29"/>
  <c r="P29"/>
  <c r="G26"/>
  <c r="D47" i="21"/>
  <c r="J47"/>
  <c r="D42"/>
  <c r="J42" s="1"/>
  <c r="D45"/>
  <c r="J45" s="1"/>
  <c r="D33"/>
  <c r="J33" s="1"/>
  <c r="D26"/>
  <c r="J26" s="1"/>
  <c r="D29"/>
  <c r="J29" s="1"/>
  <c r="D25"/>
  <c r="J25" s="1"/>
  <c r="D17"/>
  <c r="J17" s="1"/>
  <c r="D18"/>
  <c r="J18" s="1"/>
  <c r="D14"/>
  <c r="J14" s="1"/>
  <c r="D15"/>
  <c r="J15" s="1"/>
  <c r="I28" i="6"/>
  <c r="O28"/>
  <c r="D19"/>
  <c r="AB33" i="23"/>
  <c r="AB14" i="24"/>
  <c r="V42" i="25"/>
  <c r="V51"/>
  <c r="T59"/>
  <c r="F11" i="24"/>
  <c r="N11"/>
  <c r="V39" i="25"/>
  <c r="C99" i="19"/>
  <c r="N5" i="27"/>
  <c r="H26" i="6"/>
  <c r="C36" i="18"/>
  <c r="M36"/>
  <c r="H44" i="23"/>
  <c r="M28" i="6"/>
  <c r="C29" i="17"/>
  <c r="H22" i="24"/>
  <c r="H27" s="1"/>
  <c r="W48" i="25"/>
  <c r="T65"/>
  <c r="T66"/>
  <c r="V66"/>
  <c r="D99" i="19"/>
  <c r="E19" i="6"/>
  <c r="K31"/>
  <c r="V38" i="25"/>
  <c r="U51"/>
  <c r="D94" i="19"/>
  <c r="L19" i="6"/>
  <c r="M23" i="18"/>
  <c r="T64" i="25"/>
  <c r="C94" i="19"/>
  <c r="E9" i="6"/>
  <c r="L15" i="18"/>
  <c r="AA24" i="23"/>
  <c r="F46" i="25"/>
  <c r="F52" s="1"/>
  <c r="W57"/>
  <c r="N26" i="6"/>
  <c r="F10"/>
  <c r="N10"/>
  <c r="D8"/>
  <c r="C35" i="21"/>
  <c r="J26" i="6"/>
  <c r="F26"/>
  <c r="K5" i="27"/>
  <c r="H10" i="6"/>
  <c r="L24" i="18"/>
  <c r="W30" i="23"/>
  <c r="W13" i="24"/>
  <c r="S11"/>
  <c r="AE11"/>
  <c r="H11"/>
  <c r="G46" i="25"/>
  <c r="G52"/>
  <c r="U55"/>
  <c r="U61"/>
  <c r="W61"/>
  <c r="V67"/>
  <c r="Q28" i="6"/>
  <c r="Q32" s="1"/>
  <c r="L18" i="18"/>
  <c r="D24" i="23"/>
  <c r="L24"/>
  <c r="AC33"/>
  <c r="D11" i="24"/>
  <c r="L11"/>
  <c r="X11"/>
  <c r="AC11"/>
  <c r="U37" i="25"/>
  <c r="T38"/>
  <c r="T42"/>
  <c r="U43"/>
  <c r="W44"/>
  <c r="V45"/>
  <c r="T49"/>
  <c r="I54"/>
  <c r="U58"/>
  <c r="W58"/>
  <c r="V59"/>
  <c r="K8" i="6"/>
  <c r="O8"/>
  <c r="K10"/>
  <c r="H19"/>
  <c r="E25"/>
  <c r="I25"/>
  <c r="O26"/>
  <c r="J30"/>
  <c r="H31"/>
  <c r="P31"/>
  <c r="P28"/>
  <c r="C32" i="21"/>
  <c r="H46" i="25"/>
  <c r="H52" s="1"/>
  <c r="E46"/>
  <c r="E52" s="1"/>
  <c r="Q46"/>
  <c r="Q36" s="1"/>
  <c r="Q52" s="1"/>
  <c r="AC46"/>
  <c r="AC36"/>
  <c r="AC52" s="1"/>
  <c r="W56"/>
  <c r="AC62"/>
  <c r="T68"/>
  <c r="L10" i="6"/>
  <c r="D26"/>
  <c r="Q169" i="26"/>
  <c r="Q174"/>
  <c r="Q175" s="1"/>
  <c r="AG60" i="25"/>
  <c r="AG54" s="1"/>
  <c r="AG69" s="1"/>
  <c r="V15" i="24"/>
  <c r="T41" i="25"/>
  <c r="T47"/>
  <c r="U65"/>
  <c r="W65"/>
  <c r="T75"/>
  <c r="Q8" i="6"/>
  <c r="I10"/>
  <c r="Q10"/>
  <c r="F19"/>
  <c r="G25"/>
  <c r="O25"/>
  <c r="I26"/>
  <c r="Q26"/>
  <c r="J29"/>
  <c r="F31"/>
  <c r="N31"/>
  <c r="K30"/>
  <c r="D30"/>
  <c r="L30"/>
  <c r="D56" i="26"/>
  <c r="L28" i="6"/>
  <c r="Q11"/>
  <c r="B40" i="17"/>
  <c r="B56" i="18"/>
  <c r="C50" i="19"/>
  <c r="M26" i="18"/>
  <c r="M14"/>
  <c r="M17"/>
  <c r="L20"/>
  <c r="M24"/>
  <c r="I8" i="6"/>
  <c r="D169" i="26"/>
  <c r="K169"/>
  <c r="K174"/>
  <c r="K175" s="1"/>
  <c r="G169"/>
  <c r="F169"/>
  <c r="F17" i="14"/>
  <c r="C21" i="21"/>
  <c r="C19"/>
  <c r="C34"/>
  <c r="L5" i="27"/>
  <c r="O9" i="6"/>
  <c r="G9"/>
  <c r="F44" i="23"/>
  <c r="F63" i="25"/>
  <c r="F62" s="1"/>
  <c r="C36"/>
  <c r="C52" s="1"/>
  <c r="AB54"/>
  <c r="W67"/>
  <c r="T32" i="23"/>
  <c r="T33" s="1"/>
  <c r="AE46" i="25"/>
  <c r="AE36"/>
  <c r="AE52" s="1"/>
  <c r="Z54"/>
  <c r="D28" i="6"/>
  <c r="M30" i="18"/>
  <c r="V31" i="25"/>
  <c r="F22" i="24"/>
  <c r="F27" s="1"/>
  <c r="T9" i="25"/>
  <c r="D14"/>
  <c r="D22" s="1"/>
  <c r="W42"/>
  <c r="X46"/>
  <c r="X36"/>
  <c r="X52" s="1"/>
  <c r="I46"/>
  <c r="I52" s="1"/>
  <c r="D25" i="6"/>
  <c r="H5" i="27"/>
  <c r="G8" i="6"/>
  <c r="P5" i="27"/>
  <c r="E11" i="6"/>
  <c r="Q25"/>
  <c r="D29"/>
  <c r="F33" i="23"/>
  <c r="F60" i="25"/>
  <c r="F54"/>
  <c r="G5" i="27"/>
  <c r="I32" i="25"/>
  <c r="U31"/>
  <c r="M8" i="6"/>
  <c r="U9" i="25"/>
  <c r="G33" i="23"/>
  <c r="G38"/>
  <c r="M44"/>
  <c r="Z24"/>
  <c r="AG20" i="24"/>
  <c r="AG24" i="23"/>
  <c r="AF60" i="25"/>
  <c r="AF54"/>
  <c r="AF33" i="23"/>
  <c r="AF14" i="24"/>
  <c r="C22"/>
  <c r="C27" s="1"/>
  <c r="C28" s="1"/>
  <c r="C63" i="25"/>
  <c r="C62"/>
  <c r="K63"/>
  <c r="K62"/>
  <c r="K44" i="23"/>
  <c r="K22" i="24"/>
  <c r="K27" s="1"/>
  <c r="K28" s="1"/>
  <c r="AB63" i="25"/>
  <c r="AB62"/>
  <c r="AB44" i="23"/>
  <c r="AB22" i="24"/>
  <c r="AB27" s="1"/>
  <c r="W45" i="25"/>
  <c r="E99" i="19"/>
  <c r="L33" i="6"/>
  <c r="L35"/>
  <c r="J54" i="25"/>
  <c r="V58"/>
  <c r="E21" i="14"/>
  <c r="E22" s="1"/>
  <c r="E8" i="6"/>
  <c r="O33"/>
  <c r="O35"/>
  <c r="M4" i="18"/>
  <c r="C38" i="17"/>
  <c r="C37"/>
  <c r="L30" i="18"/>
  <c r="H30"/>
  <c r="AF24" i="23"/>
  <c r="H20" i="24"/>
  <c r="H24" i="23"/>
  <c r="O20" i="24"/>
  <c r="O24" i="23"/>
  <c r="T40" i="25"/>
  <c r="U45"/>
  <c r="W59"/>
  <c r="W75"/>
  <c r="E94" i="19"/>
  <c r="C38" i="23"/>
  <c r="C46" s="1"/>
  <c r="C14" i="24"/>
  <c r="C17" s="1"/>
  <c r="L60" i="25"/>
  <c r="L54" s="1"/>
  <c r="L33" i="23"/>
  <c r="E21" i="19"/>
  <c r="M35" i="18"/>
  <c r="T58" i="25"/>
  <c r="I30" i="18"/>
  <c r="F20" i="24"/>
  <c r="F24" i="23"/>
  <c r="Y20" i="24"/>
  <c r="Y24" i="23"/>
  <c r="D133" i="26"/>
  <c r="D151"/>
  <c r="I4" i="18"/>
  <c r="S33" i="23"/>
  <c r="S60" i="25"/>
  <c r="S54" s="1"/>
  <c r="E44" i="23"/>
  <c r="E22" i="24"/>
  <c r="E27"/>
  <c r="E28" s="1"/>
  <c r="R22"/>
  <c r="R27" s="1"/>
  <c r="R28" s="1"/>
  <c r="R44" i="23"/>
  <c r="AD22" i="24"/>
  <c r="AD27" s="1"/>
  <c r="AD28" s="1"/>
  <c r="AD44" i="23"/>
  <c r="V32" i="25"/>
  <c r="V40"/>
  <c r="T50"/>
  <c r="T55"/>
  <c r="U57"/>
  <c r="U67"/>
  <c r="V68"/>
  <c r="L34" i="18"/>
  <c r="L13"/>
  <c r="L21"/>
  <c r="T39" i="23"/>
  <c r="T22" i="24" s="1"/>
  <c r="T27" s="1"/>
  <c r="T28" s="1"/>
  <c r="V33" i="23"/>
  <c r="V14" i="24"/>
  <c r="O60" i="25"/>
  <c r="O54"/>
  <c r="X60"/>
  <c r="X54"/>
  <c r="W15" i="24"/>
  <c r="G44" i="23"/>
  <c r="G63" i="25"/>
  <c r="G62"/>
  <c r="U47"/>
  <c r="O46"/>
  <c r="O52" s="1"/>
  <c r="O70" s="1"/>
  <c r="O77" s="1"/>
  <c r="T48"/>
  <c r="U49"/>
  <c r="K46"/>
  <c r="K52" s="1"/>
  <c r="U56"/>
  <c r="W74"/>
  <c r="I5" i="27"/>
  <c r="Q5"/>
  <c r="L26" i="6"/>
  <c r="K11" i="24"/>
  <c r="O11"/>
  <c r="AF27"/>
  <c r="AF28" s="1"/>
  <c r="C11"/>
  <c r="AD11"/>
  <c r="G11"/>
  <c r="D32" i="25"/>
  <c r="T32"/>
  <c r="T31"/>
  <c r="T39"/>
  <c r="T43"/>
  <c r="V43"/>
  <c r="J33" i="6"/>
  <c r="J35"/>
  <c r="P19"/>
  <c r="B22" i="18"/>
  <c r="D22"/>
  <c r="Q63" i="25"/>
  <c r="Q62" s="1"/>
  <c r="Q69" s="1"/>
  <c r="Q70" s="1"/>
  <c r="I62"/>
  <c r="P60"/>
  <c r="P54"/>
  <c r="Y60"/>
  <c r="Y54"/>
  <c r="Y33" i="23"/>
  <c r="Y38"/>
  <c r="Y46" s="1"/>
  <c r="AC54" i="25"/>
  <c r="U15" i="24"/>
  <c r="P63" i="25"/>
  <c r="P62" s="1"/>
  <c r="P44" i="23"/>
  <c r="I27" i="24"/>
  <c r="S22" i="25"/>
  <c r="S33" s="1"/>
  <c r="V37"/>
  <c r="V55"/>
  <c r="V61"/>
  <c r="P25" i="6"/>
  <c r="I33"/>
  <c r="I35" s="1"/>
  <c r="V17" i="23"/>
  <c r="R24"/>
  <c r="T30"/>
  <c r="T13" i="24" s="1"/>
  <c r="T17" s="1"/>
  <c r="E11"/>
  <c r="AF11"/>
  <c r="Z11"/>
  <c r="X22" i="25"/>
  <c r="X33"/>
  <c r="X76" s="1"/>
  <c r="X79" s="1"/>
  <c r="AG36"/>
  <c r="AG52" s="1"/>
  <c r="AG70" s="1"/>
  <c r="W51"/>
  <c r="G10" i="6"/>
  <c r="I41" i="20"/>
  <c r="C40" i="21" s="1"/>
  <c r="F9" i="6"/>
  <c r="H33"/>
  <c r="H35" s="1"/>
  <c r="C68" i="21"/>
  <c r="J68" s="1"/>
  <c r="J27"/>
  <c r="I36" i="6"/>
  <c r="J8"/>
  <c r="C22" i="21"/>
  <c r="L7" i="18"/>
  <c r="L39"/>
  <c r="U17" i="23"/>
  <c r="M24"/>
  <c r="I24"/>
  <c r="T15" i="24"/>
  <c r="M11"/>
  <c r="P11"/>
  <c r="P18"/>
  <c r="AB11"/>
  <c r="AG22" i="25"/>
  <c r="AG33" s="1"/>
  <c r="T37"/>
  <c r="U39"/>
  <c r="U42"/>
  <c r="U44"/>
  <c r="N46"/>
  <c r="N52"/>
  <c r="R46"/>
  <c r="R36"/>
  <c r="R52" s="1"/>
  <c r="R70" s="1"/>
  <c r="V57"/>
  <c r="P10" i="6"/>
  <c r="C20" i="21"/>
  <c r="M19" i="18"/>
  <c r="W22" i="23"/>
  <c r="V50" i="25"/>
  <c r="U68"/>
  <c r="O10" i="6"/>
  <c r="C14" i="27"/>
  <c r="G30" i="6"/>
  <c r="G33"/>
  <c r="G35" s="1"/>
  <c r="P33"/>
  <c r="P35" s="1"/>
  <c r="P36"/>
  <c r="Q36"/>
  <c r="H36"/>
  <c r="E37" i="20"/>
  <c r="I37"/>
  <c r="C12" i="21"/>
  <c r="D38" i="17"/>
  <c r="D30"/>
  <c r="B58" i="18"/>
  <c r="D32"/>
  <c r="E18" i="19"/>
  <c r="H38" i="18"/>
  <c r="L17"/>
  <c r="M15"/>
  <c r="L23"/>
  <c r="L10"/>
  <c r="H63" i="21"/>
  <c r="H81"/>
  <c r="C16" i="19"/>
  <c r="C54"/>
  <c r="C61"/>
  <c r="C70" s="1"/>
  <c r="C85" s="1"/>
  <c r="B30" i="18"/>
  <c r="B47"/>
  <c r="B55" s="1"/>
  <c r="G36" i="6"/>
  <c r="O36"/>
  <c r="D36"/>
  <c r="L36"/>
  <c r="C23" i="21"/>
  <c r="C10"/>
  <c r="C58" i="18"/>
  <c r="B40"/>
  <c r="C26" i="19"/>
  <c r="B37" i="17"/>
  <c r="E22" i="19"/>
  <c r="E37" s="1"/>
  <c r="D29" i="17"/>
  <c r="B61" i="18"/>
  <c r="C56"/>
  <c r="B23" i="17"/>
  <c r="B31"/>
  <c r="C32" i="18"/>
  <c r="C61"/>
  <c r="C57"/>
  <c r="B52"/>
  <c r="B39" i="17"/>
  <c r="B31" i="18"/>
  <c r="G34" s="1"/>
  <c r="C49" i="19"/>
  <c r="C63"/>
  <c r="M21" i="18"/>
  <c r="L14"/>
  <c r="M18"/>
  <c r="C8" i="19"/>
  <c r="M25" i="18"/>
  <c r="B69" i="16"/>
  <c r="B78"/>
  <c r="M9" i="18"/>
  <c r="M10"/>
  <c r="D43" i="16"/>
  <c r="E46" i="19"/>
  <c r="C43" i="16"/>
  <c r="D46" i="19"/>
  <c r="D6" i="18"/>
  <c r="D11"/>
  <c r="I13" s="1"/>
  <c r="C48" i="19"/>
  <c r="B43" i="16"/>
  <c r="C55" i="19"/>
  <c r="B6" i="18"/>
  <c r="C8"/>
  <c r="C6" s="1"/>
  <c r="M7"/>
  <c r="M5"/>
  <c r="AC20" i="24"/>
  <c r="AC24" i="23"/>
  <c r="X24"/>
  <c r="X20" i="24"/>
  <c r="F8" i="6"/>
  <c r="C22" i="18"/>
  <c r="D39" i="17"/>
  <c r="D52" i="18"/>
  <c r="E48" i="19"/>
  <c r="E47"/>
  <c r="E49"/>
  <c r="D23" i="17"/>
  <c r="B36" i="18"/>
  <c r="L36" s="1"/>
  <c r="B30" i="17"/>
  <c r="E24" i="19"/>
  <c r="M38" i="18"/>
  <c r="M39"/>
  <c r="I39"/>
  <c r="W32" i="23"/>
  <c r="W33"/>
  <c r="D8" i="19"/>
  <c r="D63"/>
  <c r="I31" i="18"/>
  <c r="M31"/>
  <c r="I35"/>
  <c r="C18" i="19"/>
  <c r="D12" i="18"/>
  <c r="M13"/>
  <c r="C33"/>
  <c r="C25" i="17"/>
  <c r="C24"/>
  <c r="H40" i="18"/>
  <c r="D26" i="19"/>
  <c r="M16" i="18"/>
  <c r="M34"/>
  <c r="E20" i="19"/>
  <c r="I34" i="18"/>
  <c r="E63" i="19"/>
  <c r="D69" i="16"/>
  <c r="E8" i="19"/>
  <c r="N8" i="6"/>
  <c r="E16" i="19"/>
  <c r="L19" i="18"/>
  <c r="E45" i="19"/>
  <c r="D56" i="18"/>
  <c r="D57"/>
  <c r="D42"/>
  <c r="D63"/>
  <c r="D61"/>
  <c r="D58"/>
  <c r="D60"/>
  <c r="AE44" i="23"/>
  <c r="AE63" i="25"/>
  <c r="AE62"/>
  <c r="AE22" i="24"/>
  <c r="AE27"/>
  <c r="AE28" s="1"/>
  <c r="AE29" s="1"/>
  <c r="AE32" s="1"/>
  <c r="AE34" s="1"/>
  <c r="C69" i="16"/>
  <c r="I38" i="18"/>
  <c r="I36"/>
  <c r="L9"/>
  <c r="C12"/>
  <c r="L16"/>
  <c r="D16" i="19"/>
  <c r="D17"/>
  <c r="H39" i="18"/>
  <c r="H34"/>
  <c r="H35"/>
  <c r="B29" i="17"/>
  <c r="D24" i="19"/>
  <c r="L38" i="18"/>
  <c r="E25" i="19"/>
  <c r="C45"/>
  <c r="E50"/>
  <c r="P14" i="25"/>
  <c r="W9"/>
  <c r="W50"/>
  <c r="P46"/>
  <c r="P36" s="1"/>
  <c r="W55"/>
  <c r="T56"/>
  <c r="V56"/>
  <c r="M54"/>
  <c r="H4" i="18"/>
  <c r="L35"/>
  <c r="B12"/>
  <c r="B5"/>
  <c r="O13" i="24"/>
  <c r="O17" s="1"/>
  <c r="O18" s="1"/>
  <c r="O29" s="1"/>
  <c r="O32" s="1"/>
  <c r="O34" s="1"/>
  <c r="O38" i="23"/>
  <c r="N33"/>
  <c r="N60" i="25"/>
  <c r="N54" s="1"/>
  <c r="Q33" i="6"/>
  <c r="Q35" s="1"/>
  <c r="K36"/>
  <c r="C39" i="17"/>
  <c r="L26" i="18"/>
  <c r="D49" i="19"/>
  <c r="B57" i="18"/>
  <c r="L4"/>
  <c r="E33" i="23"/>
  <c r="E60" i="25"/>
  <c r="E54"/>
  <c r="AE33"/>
  <c r="D47" i="19"/>
  <c r="Z44" i="23"/>
  <c r="Z22" i="24"/>
  <c r="Z27" s="1"/>
  <c r="Z28" s="1"/>
  <c r="Z29" s="1"/>
  <c r="Z32" s="1"/>
  <c r="Z34" s="1"/>
  <c r="U24"/>
  <c r="U39" i="23"/>
  <c r="I17" i="14"/>
  <c r="D48" i="19"/>
  <c r="D45"/>
  <c r="C52" i="18"/>
  <c r="D40"/>
  <c r="D50" i="19"/>
  <c r="A52" i="6"/>
  <c r="A159" i="26"/>
  <c r="Z63" i="25"/>
  <c r="Z62"/>
  <c r="L63"/>
  <c r="L22" i="24"/>
  <c r="L27" s="1"/>
  <c r="L28" s="1"/>
  <c r="L44" i="23"/>
  <c r="AA22" i="24"/>
  <c r="AA27" s="1"/>
  <c r="AA28" s="1"/>
  <c r="AA44" i="23"/>
  <c r="N75" i="25"/>
  <c r="V75" s="1"/>
  <c r="V74"/>
  <c r="H17" i="14"/>
  <c r="Z38" i="23"/>
  <c r="Z14" i="24"/>
  <c r="Z17"/>
  <c r="T22" i="23"/>
  <c r="T20" i="24"/>
  <c r="U22" i="23"/>
  <c r="U20" i="24"/>
  <c r="J63" i="25"/>
  <c r="J44" i="23"/>
  <c r="J22" i="24"/>
  <c r="J27"/>
  <c r="AG22"/>
  <c r="AG27"/>
  <c r="AG44" i="23"/>
  <c r="C60" i="18"/>
  <c r="C42"/>
  <c r="G54" i="25"/>
  <c r="Q27" i="24"/>
  <c r="AD33" i="23"/>
  <c r="AD60" i="25"/>
  <c r="AD54"/>
  <c r="W64"/>
  <c r="H75"/>
  <c r="U75" s="1"/>
  <c r="U74"/>
  <c r="S24" i="23"/>
  <c r="S20" i="24"/>
  <c r="AB24" i="23"/>
  <c r="X38"/>
  <c r="X46" s="1"/>
  <c r="X13" i="24"/>
  <c r="X17" s="1"/>
  <c r="X18" s="1"/>
  <c r="X29" s="1"/>
  <c r="X32" s="1"/>
  <c r="X34" s="1"/>
  <c r="D63" i="25"/>
  <c r="D44" i="23"/>
  <c r="AF63" i="25"/>
  <c r="AF62" s="1"/>
  <c r="AF69" s="1"/>
  <c r="AF44" i="23"/>
  <c r="U66" i="25"/>
  <c r="W66"/>
  <c r="E17" i="14"/>
  <c r="AA38" i="23"/>
  <c r="AA14" i="24"/>
  <c r="AA17"/>
  <c r="AA18" s="1"/>
  <c r="AA29" s="1"/>
  <c r="AA32" s="1"/>
  <c r="AA34" s="1"/>
  <c r="E21" i="25"/>
  <c r="T21" s="1"/>
  <c r="T16"/>
  <c r="L21"/>
  <c r="V16"/>
  <c r="H62"/>
  <c r="D60"/>
  <c r="D33" i="23"/>
  <c r="N22" i="25"/>
  <c r="N33" s="1"/>
  <c r="T7" i="24"/>
  <c r="T11" s="1"/>
  <c r="T18" s="1"/>
  <c r="T29" s="1"/>
  <c r="T17" i="23"/>
  <c r="W23" i="24"/>
  <c r="W39" i="23"/>
  <c r="I22" i="25"/>
  <c r="U14"/>
  <c r="O14"/>
  <c r="O22"/>
  <c r="O33" s="1"/>
  <c r="V9"/>
  <c r="W38"/>
  <c r="N33" i="6"/>
  <c r="N35" s="1"/>
  <c r="I28" i="24"/>
  <c r="P24" i="23"/>
  <c r="P20" i="24"/>
  <c r="AE17"/>
  <c r="K60" i="25"/>
  <c r="K54" s="1"/>
  <c r="K69" s="1"/>
  <c r="K33" i="23"/>
  <c r="O62" i="25"/>
  <c r="S22" i="24"/>
  <c r="S27" s="1"/>
  <c r="S28" s="1"/>
  <c r="S44" i="23"/>
  <c r="Q11" i="24"/>
  <c r="E33" i="6"/>
  <c r="F33"/>
  <c r="F35"/>
  <c r="B139" i="26"/>
  <c r="V7" i="24"/>
  <c r="V11" s="1"/>
  <c r="V18" s="1"/>
  <c r="T23" i="23"/>
  <c r="T30" i="24" s="1"/>
  <c r="J24" i="23"/>
  <c r="J20" i="24"/>
  <c r="Q20"/>
  <c r="Q24" i="23"/>
  <c r="O44"/>
  <c r="O22" i="24"/>
  <c r="O27"/>
  <c r="AG11"/>
  <c r="W21" i="25"/>
  <c r="J46"/>
  <c r="J52"/>
  <c r="AB46"/>
  <c r="L46"/>
  <c r="V48"/>
  <c r="W17" i="23"/>
  <c r="W7" i="24"/>
  <c r="W11" s="1"/>
  <c r="W18" s="1"/>
  <c r="K24" i="23"/>
  <c r="K21" i="25"/>
  <c r="U21"/>
  <c r="U16"/>
  <c r="W16"/>
  <c r="U41"/>
  <c r="P6" i="27"/>
  <c r="P7" s="1"/>
  <c r="U30" i="23"/>
  <c r="P38"/>
  <c r="W49" i="25"/>
  <c r="H60"/>
  <c r="W39"/>
  <c r="W41"/>
  <c r="C11" i="21"/>
  <c r="E16" i="14"/>
  <c r="H14" i="24"/>
  <c r="H17"/>
  <c r="H38" i="23"/>
  <c r="V39"/>
  <c r="V23" i="24"/>
  <c r="J11"/>
  <c r="M22" i="25"/>
  <c r="M33"/>
  <c r="W37"/>
  <c r="AA46"/>
  <c r="AA36" s="1"/>
  <c r="AA52" s="1"/>
  <c r="AA70" s="1"/>
  <c r="T67"/>
  <c r="W68"/>
  <c r="C54" i="21"/>
  <c r="J54" s="1"/>
  <c r="E15" i="14"/>
  <c r="R11" i="24"/>
  <c r="Z22" i="25"/>
  <c r="Z33" s="1"/>
  <c r="Z76" s="1"/>
  <c r="W47"/>
  <c r="AD46"/>
  <c r="AD36"/>
  <c r="U50"/>
  <c r="T51"/>
  <c r="O5" i="27"/>
  <c r="C48" i="21"/>
  <c r="I11" i="24"/>
  <c r="Y11"/>
  <c r="V44" i="25"/>
  <c r="D46"/>
  <c r="Z46"/>
  <c r="AF46"/>
  <c r="AF36" s="1"/>
  <c r="AF52" s="1"/>
  <c r="AF70" s="1"/>
  <c r="AF77" s="1"/>
  <c r="AF79" s="1"/>
  <c r="U64"/>
  <c r="G22"/>
  <c r="G33"/>
  <c r="W43"/>
  <c r="T44"/>
  <c r="V65"/>
  <c r="R5" i="27"/>
  <c r="H69" i="21"/>
  <c r="C61"/>
  <c r="J61" s="1"/>
  <c r="I62"/>
  <c r="B14" i="6"/>
  <c r="C67" i="21"/>
  <c r="J67" s="1"/>
  <c r="H169" i="26"/>
  <c r="H174"/>
  <c r="H175" s="1"/>
  <c r="P169"/>
  <c r="P174"/>
  <c r="P175" s="1"/>
  <c r="L169"/>
  <c r="L174"/>
  <c r="L175" s="1"/>
  <c r="O169"/>
  <c r="O174"/>
  <c r="O175" s="1"/>
  <c r="M169"/>
  <c r="M174"/>
  <c r="M175" s="1"/>
  <c r="J169"/>
  <c r="J174"/>
  <c r="J175" s="1"/>
  <c r="Z18" i="24"/>
  <c r="V23" i="23"/>
  <c r="V30" i="24" s="1"/>
  <c r="P28"/>
  <c r="B169" i="26"/>
  <c r="Q38" i="23"/>
  <c r="Q46"/>
  <c r="H46"/>
  <c r="G14" i="24"/>
  <c r="G17"/>
  <c r="E6" i="27"/>
  <c r="E7"/>
  <c r="D74" i="26"/>
  <c r="B74" s="1"/>
  <c r="D35" i="6"/>
  <c r="B33"/>
  <c r="B31"/>
  <c r="B30"/>
  <c r="B29"/>
  <c r="B26"/>
  <c r="B25"/>
  <c r="B19"/>
  <c r="B11"/>
  <c r="B10"/>
  <c r="B9"/>
  <c r="D23"/>
  <c r="F18" i="14" s="1"/>
  <c r="B8" i="6"/>
  <c r="B36"/>
  <c r="F5" i="27"/>
  <c r="B110" i="26"/>
  <c r="B62"/>
  <c r="B56"/>
  <c r="H23" i="6"/>
  <c r="J18" i="14"/>
  <c r="C69" i="25"/>
  <c r="R69"/>
  <c r="F69"/>
  <c r="F70"/>
  <c r="F77" s="1"/>
  <c r="E32" i="6"/>
  <c r="Y14" i="24"/>
  <c r="Y17"/>
  <c r="P32" i="6"/>
  <c r="C37" i="18"/>
  <c r="H37" s="1"/>
  <c r="C33" i="17"/>
  <c r="M23" i="6"/>
  <c r="O18" i="14"/>
  <c r="I38" i="23"/>
  <c r="I46"/>
  <c r="E69" i="25"/>
  <c r="E70"/>
  <c r="E77" s="1"/>
  <c r="B42" i="18"/>
  <c r="B63" s="1"/>
  <c r="B59"/>
  <c r="H32" i="6"/>
  <c r="G18" i="24"/>
  <c r="G29" s="1"/>
  <c r="G32" s="1"/>
  <c r="G34" s="1"/>
  <c r="M32" i="6"/>
  <c r="M45" s="1"/>
  <c r="AE38" i="23"/>
  <c r="AE46"/>
  <c r="AB38"/>
  <c r="AB46"/>
  <c r="B60" i="18"/>
  <c r="H18" i="24"/>
  <c r="G69" i="25"/>
  <c r="G70"/>
  <c r="G77" s="1"/>
  <c r="G79" s="1"/>
  <c r="T14"/>
  <c r="AC69"/>
  <c r="AC70"/>
  <c r="G17" i="14"/>
  <c r="D17"/>
  <c r="J14" i="24"/>
  <c r="J17"/>
  <c r="J18" s="1"/>
  <c r="J29" s="1"/>
  <c r="J32" s="1"/>
  <c r="J34" s="1"/>
  <c r="T44" i="23"/>
  <c r="T45" s="1"/>
  <c r="B24" i="17"/>
  <c r="X28" i="24"/>
  <c r="D22" i="19"/>
  <c r="Z69" i="25"/>
  <c r="Y28" i="24"/>
  <c r="W63" i="25"/>
  <c r="B33" i="18"/>
  <c r="C19" i="19"/>
  <c r="O23" i="6"/>
  <c r="Q18" i="14"/>
  <c r="Y69" i="25"/>
  <c r="Y70"/>
  <c r="C32" i="17"/>
  <c r="J23" i="6"/>
  <c r="L18" i="14" s="1"/>
  <c r="F28" i="24"/>
  <c r="D37" i="19"/>
  <c r="V17" i="24"/>
  <c r="M69" i="25"/>
  <c r="M70" s="1"/>
  <c r="H36" i="18"/>
  <c r="G30"/>
  <c r="AC28" i="24"/>
  <c r="H28"/>
  <c r="G35" i="18"/>
  <c r="I69" i="25"/>
  <c r="I70" s="1"/>
  <c r="L31" i="18"/>
  <c r="I32" i="6"/>
  <c r="I45" s="1"/>
  <c r="K32"/>
  <c r="K45"/>
  <c r="M19" i="14" s="1"/>
  <c r="M21" s="1"/>
  <c r="M22" s="1"/>
  <c r="L23" i="6"/>
  <c r="N18" i="14" s="1"/>
  <c r="I23" i="6"/>
  <c r="K18" i="14" s="1"/>
  <c r="O28" i="24"/>
  <c r="F32" i="6"/>
  <c r="F45" s="1"/>
  <c r="I32" i="18"/>
  <c r="N23" i="6"/>
  <c r="P18" i="14" s="1"/>
  <c r="R14" i="24"/>
  <c r="R17" s="1"/>
  <c r="R18" s="1"/>
  <c r="R29" s="1"/>
  <c r="R32" s="1"/>
  <c r="R34" s="1"/>
  <c r="R38" i="23"/>
  <c r="R46" s="1"/>
  <c r="Q28" i="24"/>
  <c r="M38" i="23"/>
  <c r="M46" s="1"/>
  <c r="V38"/>
  <c r="O32" i="6"/>
  <c r="O45" s="1"/>
  <c r="M32" i="18"/>
  <c r="AE18" i="24"/>
  <c r="AD69" i="25"/>
  <c r="L32" i="6"/>
  <c r="L45" s="1"/>
  <c r="E23"/>
  <c r="D48" i="21"/>
  <c r="J48" s="1"/>
  <c r="D32"/>
  <c r="J32" s="1"/>
  <c r="D34"/>
  <c r="J34" s="1"/>
  <c r="D35"/>
  <c r="J35" s="1"/>
  <c r="D22"/>
  <c r="J22" s="1"/>
  <c r="D19"/>
  <c r="J19" s="1"/>
  <c r="D23"/>
  <c r="J23" s="1"/>
  <c r="D21"/>
  <c r="J21" s="1"/>
  <c r="D20"/>
  <c r="J20" s="1"/>
  <c r="D11"/>
  <c r="J11" s="1"/>
  <c r="D12"/>
  <c r="J12" s="1"/>
  <c r="D10"/>
  <c r="J10" s="1"/>
  <c r="R6" i="27"/>
  <c r="R7" s="1"/>
  <c r="J28" i="24"/>
  <c r="K23" i="6"/>
  <c r="C31" i="21"/>
  <c r="D153" i="26"/>
  <c r="Q23" i="6"/>
  <c r="S18" i="14" s="1"/>
  <c r="P23" i="6"/>
  <c r="T14" i="24"/>
  <c r="T38" i="23"/>
  <c r="U23"/>
  <c r="U30" i="24" s="1"/>
  <c r="AB18"/>
  <c r="AF18"/>
  <c r="AF29" s="1"/>
  <c r="AF32" s="1"/>
  <c r="AF34" s="1"/>
  <c r="V14" i="25"/>
  <c r="X69"/>
  <c r="G46" i="23"/>
  <c r="AC14" i="24"/>
  <c r="AC17"/>
  <c r="AC18" s="1"/>
  <c r="AC29" s="1"/>
  <c r="AC32" s="1"/>
  <c r="AC34" s="1"/>
  <c r="AC38" i="23"/>
  <c r="AC46" s="1"/>
  <c r="H83" i="21"/>
  <c r="H12" i="14"/>
  <c r="G39" i="18"/>
  <c r="E56" i="19"/>
  <c r="J5" i="27"/>
  <c r="G23" i="6"/>
  <c r="I18" i="14"/>
  <c r="S38" i="23"/>
  <c r="S46"/>
  <c r="S14" i="24"/>
  <c r="S17"/>
  <c r="S18" s="1"/>
  <c r="S29" s="1"/>
  <c r="S32" s="1"/>
  <c r="S34" s="1"/>
  <c r="AE69" i="25"/>
  <c r="AE70" s="1"/>
  <c r="C36" i="21"/>
  <c r="D36"/>
  <c r="L14" i="24"/>
  <c r="L17"/>
  <c r="L18" s="1"/>
  <c r="L29" s="1"/>
  <c r="L32" s="1"/>
  <c r="L34" s="1"/>
  <c r="L38" i="23"/>
  <c r="L46"/>
  <c r="P46"/>
  <c r="W60" i="25"/>
  <c r="T24" i="23"/>
  <c r="E55" i="19"/>
  <c r="C14" i="7"/>
  <c r="D14" s="1"/>
  <c r="D33" i="25"/>
  <c r="D76" s="1"/>
  <c r="X70"/>
  <c r="X71" s="1"/>
  <c r="C18" i="24"/>
  <c r="C29" s="1"/>
  <c r="C32" s="1"/>
  <c r="C34" s="1"/>
  <c r="F14"/>
  <c r="F17" s="1"/>
  <c r="F18" s="1"/>
  <c r="F29" s="1"/>
  <c r="F32" s="1"/>
  <c r="F34" s="1"/>
  <c r="F38" i="23"/>
  <c r="F46"/>
  <c r="F23" i="6"/>
  <c r="H18" i="14"/>
  <c r="K22" i="25"/>
  <c r="K33"/>
  <c r="K76" s="1"/>
  <c r="AA46" i="23"/>
  <c r="U46" i="25"/>
  <c r="AG28" i="24"/>
  <c r="Z46" i="23"/>
  <c r="D32" i="6"/>
  <c r="D56" i="19"/>
  <c r="C70" i="25"/>
  <c r="C77" s="1"/>
  <c r="C79" s="1"/>
  <c r="C81" s="1"/>
  <c r="D80" s="1"/>
  <c r="E22"/>
  <c r="T22"/>
  <c r="D55" i="19"/>
  <c r="P29" i="24"/>
  <c r="P32" s="1"/>
  <c r="P34" s="1"/>
  <c r="AF38" i="23"/>
  <c r="AF46" s="1"/>
  <c r="M8" i="18"/>
  <c r="J46" i="23"/>
  <c r="W20" i="24"/>
  <c r="W23" i="23"/>
  <c r="W30" i="24"/>
  <c r="I33" i="25"/>
  <c r="M22" i="18"/>
  <c r="AB69" i="25"/>
  <c r="C63" i="21"/>
  <c r="L40" i="18"/>
  <c r="D44" i="16"/>
  <c r="E65" i="19"/>
  <c r="F83" i="21"/>
  <c r="I63"/>
  <c r="I81"/>
  <c r="H11" i="14"/>
  <c r="H15" s="1"/>
  <c r="G8" i="27"/>
  <c r="G9" s="1"/>
  <c r="F51" i="6"/>
  <c r="B33" i="17"/>
  <c r="B32"/>
  <c r="B37" i="18"/>
  <c r="D18" i="19"/>
  <c r="H32" i="18"/>
  <c r="B25" i="17"/>
  <c r="L32" i="18"/>
  <c r="B41" i="17"/>
  <c r="B41" i="18"/>
  <c r="G38"/>
  <c r="G40"/>
  <c r="G32"/>
  <c r="G31"/>
  <c r="D39" i="19"/>
  <c r="C17"/>
  <c r="C39"/>
  <c r="E9"/>
  <c r="E12"/>
  <c r="C46"/>
  <c r="C44" i="16"/>
  <c r="D62" i="19" s="1"/>
  <c r="B44" i="16"/>
  <c r="B79" s="1"/>
  <c r="C56" i="19"/>
  <c r="L8" i="18"/>
  <c r="I22"/>
  <c r="AD52" i="25"/>
  <c r="R76"/>
  <c r="T60"/>
  <c r="D54"/>
  <c r="E38" i="23"/>
  <c r="E46"/>
  <c r="E14" i="24"/>
  <c r="E17"/>
  <c r="E18" s="1"/>
  <c r="E29" s="1"/>
  <c r="E32" s="1"/>
  <c r="E34" s="1"/>
  <c r="L5" i="18"/>
  <c r="B11"/>
  <c r="C66" i="19"/>
  <c r="P22" i="25"/>
  <c r="W14"/>
  <c r="C78" i="16"/>
  <c r="D25" i="17"/>
  <c r="D33" i="18"/>
  <c r="D31" i="17"/>
  <c r="D24"/>
  <c r="Y18" i="24"/>
  <c r="U22"/>
  <c r="U27"/>
  <c r="U28" s="1"/>
  <c r="U44" i="23"/>
  <c r="U45" s="1"/>
  <c r="U31" i="24" s="1"/>
  <c r="C57" i="19"/>
  <c r="U13" i="24"/>
  <c r="U17" s="1"/>
  <c r="U18" s="1"/>
  <c r="U38" i="23"/>
  <c r="W22" i="24"/>
  <c r="W27" s="1"/>
  <c r="W28" s="1"/>
  <c r="W44" i="23"/>
  <c r="W45" s="1"/>
  <c r="W31" i="24" s="1"/>
  <c r="U63" i="25"/>
  <c r="J62"/>
  <c r="J69" s="1"/>
  <c r="J70" s="1"/>
  <c r="W14" i="24"/>
  <c r="W17"/>
  <c r="W38" i="23"/>
  <c r="L52" i="25"/>
  <c r="V46"/>
  <c r="H42" i="18"/>
  <c r="D28" i="19"/>
  <c r="C63" i="18"/>
  <c r="C62"/>
  <c r="E26" i="19"/>
  <c r="E39"/>
  <c r="M40" i="18"/>
  <c r="I40"/>
  <c r="E28" i="19"/>
  <c r="D62" i="18"/>
  <c r="M42"/>
  <c r="I42"/>
  <c r="AB36" i="25"/>
  <c r="AB52" s="1"/>
  <c r="AB70" s="1"/>
  <c r="N38" i="23"/>
  <c r="N46" s="1"/>
  <c r="N14" i="24"/>
  <c r="N17" s="1"/>
  <c r="N18" s="1"/>
  <c r="N29" s="1"/>
  <c r="N32" s="1"/>
  <c r="N34" s="1"/>
  <c r="H33" i="18"/>
  <c r="D19" i="19"/>
  <c r="D36" s="1"/>
  <c r="D41" i="17"/>
  <c r="D41" i="18"/>
  <c r="L22"/>
  <c r="D78" i="16"/>
  <c r="K14" i="24"/>
  <c r="K17" s="1"/>
  <c r="K18" s="1"/>
  <c r="K29" s="1"/>
  <c r="K32" s="1"/>
  <c r="K34" s="1"/>
  <c r="K38" i="23"/>
  <c r="K46" s="1"/>
  <c r="E35" i="6"/>
  <c r="B35" s="1"/>
  <c r="M76" i="25"/>
  <c r="V63"/>
  <c r="L62"/>
  <c r="U60"/>
  <c r="H54"/>
  <c r="AA76"/>
  <c r="G71"/>
  <c r="G76"/>
  <c r="T46"/>
  <c r="D52"/>
  <c r="V60"/>
  <c r="O69"/>
  <c r="V21"/>
  <c r="L22"/>
  <c r="V24" i="23"/>
  <c r="L12" i="18"/>
  <c r="D57" i="19"/>
  <c r="I12" i="18"/>
  <c r="E57" i="19"/>
  <c r="E66"/>
  <c r="C28" i="7" s="1"/>
  <c r="D28" s="1"/>
  <c r="M12" i="18"/>
  <c r="C9" i="19"/>
  <c r="AE76" i="25"/>
  <c r="W46"/>
  <c r="V22" i="24"/>
  <c r="V27"/>
  <c r="V28" s="1"/>
  <c r="V44" i="23"/>
  <c r="V45" s="1"/>
  <c r="Q18" i="24"/>
  <c r="Q29" s="1"/>
  <c r="Q32" s="1"/>
  <c r="Q34" s="1"/>
  <c r="D14"/>
  <c r="D17" s="1"/>
  <c r="D18" s="1"/>
  <c r="D29" s="1"/>
  <c r="D32" s="1"/>
  <c r="D34" s="1"/>
  <c r="D38" i="23"/>
  <c r="D46" s="1"/>
  <c r="D62" i="25"/>
  <c r="T62" s="1"/>
  <c r="T63"/>
  <c r="AD38" i="23"/>
  <c r="AD46"/>
  <c r="AD14" i="24"/>
  <c r="AD17"/>
  <c r="AD18" s="1"/>
  <c r="AD29" s="1"/>
  <c r="AD32" s="1"/>
  <c r="AD34" s="1"/>
  <c r="I14" i="18"/>
  <c r="I11"/>
  <c r="I18"/>
  <c r="I23"/>
  <c r="I7"/>
  <c r="I17"/>
  <c r="I20"/>
  <c r="I10"/>
  <c r="I24"/>
  <c r="I19"/>
  <c r="I9"/>
  <c r="I15"/>
  <c r="I6"/>
  <c r="I5"/>
  <c r="I16"/>
  <c r="E7" i="19"/>
  <c r="I26" i="18"/>
  <c r="I21"/>
  <c r="I25"/>
  <c r="I8"/>
  <c r="C41" i="17"/>
  <c r="C41" i="18"/>
  <c r="Z36" i="25"/>
  <c r="Z52" s="1"/>
  <c r="Z70" s="1"/>
  <c r="Z77" s="1"/>
  <c r="O46" i="23"/>
  <c r="C22" i="19"/>
  <c r="G36" i="18"/>
  <c r="F10" i="12"/>
  <c r="F172" i="26"/>
  <c r="F173" s="1"/>
  <c r="F174" s="1"/>
  <c r="D76"/>
  <c r="B76" s="1"/>
  <c r="G42" i="18"/>
  <c r="L33"/>
  <c r="L42"/>
  <c r="C28" i="19"/>
  <c r="B62" i="18"/>
  <c r="D6" i="12"/>
  <c r="D8" s="1"/>
  <c r="D45" i="6"/>
  <c r="F19" i="14" s="1"/>
  <c r="B23" i="6"/>
  <c r="E45"/>
  <c r="G19" i="14" s="1"/>
  <c r="F6" i="27"/>
  <c r="F7" s="1"/>
  <c r="H6" i="12"/>
  <c r="H8"/>
  <c r="M6"/>
  <c r="M8" s="1"/>
  <c r="D23" i="19"/>
  <c r="D38"/>
  <c r="L37" i="18"/>
  <c r="E33" i="25"/>
  <c r="E76" s="1"/>
  <c r="AC77"/>
  <c r="AC79" s="1"/>
  <c r="AC71"/>
  <c r="Y29" i="24"/>
  <c r="Y32"/>
  <c r="Y34" s="1"/>
  <c r="J6" i="12"/>
  <c r="J8" s="1"/>
  <c r="H29" i="24"/>
  <c r="H32" s="1"/>
  <c r="H34" s="1"/>
  <c r="O6" i="12"/>
  <c r="O8"/>
  <c r="G33" i="18"/>
  <c r="I76" i="25"/>
  <c r="L6" i="12"/>
  <c r="L8"/>
  <c r="C71" i="25"/>
  <c r="I6" i="12"/>
  <c r="I8" s="1"/>
  <c r="K6"/>
  <c r="K8"/>
  <c r="M18" i="14"/>
  <c r="E6" i="12"/>
  <c r="E8" s="1"/>
  <c r="G18" i="14"/>
  <c r="P6" i="12"/>
  <c r="P8"/>
  <c r="R18" i="14"/>
  <c r="W24" i="23"/>
  <c r="N6" i="12"/>
  <c r="N8" s="1"/>
  <c r="X77" i="25"/>
  <c r="U24" i="23"/>
  <c r="AD70" i="25"/>
  <c r="AD77"/>
  <c r="AD79" s="1"/>
  <c r="C64" i="19"/>
  <c r="D79" i="16"/>
  <c r="D70"/>
  <c r="E64" i="19"/>
  <c r="D31" i="21"/>
  <c r="J31"/>
  <c r="C5" i="27"/>
  <c r="U62" i="25"/>
  <c r="K9" i="12"/>
  <c r="K11" s="1"/>
  <c r="Q6"/>
  <c r="I83" i="21"/>
  <c r="I12" i="14" s="1"/>
  <c r="I16" s="1"/>
  <c r="C64" i="21"/>
  <c r="C44" i="19"/>
  <c r="B70" i="16"/>
  <c r="C65" i="19"/>
  <c r="G6" i="12"/>
  <c r="G8"/>
  <c r="F6"/>
  <c r="J36" i="21"/>
  <c r="U22" i="25"/>
  <c r="E10" i="19"/>
  <c r="Y77" i="25"/>
  <c r="Y79"/>
  <c r="Y71"/>
  <c r="F9" i="12"/>
  <c r="F11" s="1"/>
  <c r="G172" i="26"/>
  <c r="G173" s="1"/>
  <c r="G174"/>
  <c r="E62" i="19"/>
  <c r="E44"/>
  <c r="H16" i="14"/>
  <c r="I11"/>
  <c r="H8" i="27"/>
  <c r="H9" s="1"/>
  <c r="G51" i="6"/>
  <c r="C62" i="19"/>
  <c r="G10" i="12"/>
  <c r="C23" i="19"/>
  <c r="C38" s="1"/>
  <c r="G37" i="18"/>
  <c r="C37" i="19"/>
  <c r="C36"/>
  <c r="C27"/>
  <c r="B53" i="18"/>
  <c r="G41"/>
  <c r="B54"/>
  <c r="B42" i="17"/>
  <c r="B43"/>
  <c r="B43" i="18"/>
  <c r="C70" i="16"/>
  <c r="D65" i="19"/>
  <c r="C79" i="16"/>
  <c r="D64" i="19"/>
  <c r="D44"/>
  <c r="H41" i="18"/>
  <c r="L41"/>
  <c r="D27" i="19"/>
  <c r="C54" i="18"/>
  <c r="C53"/>
  <c r="G7"/>
  <c r="G16"/>
  <c r="G23"/>
  <c r="G13"/>
  <c r="G26"/>
  <c r="G25"/>
  <c r="G10"/>
  <c r="G15"/>
  <c r="G24"/>
  <c r="C7" i="19"/>
  <c r="G17" i="18"/>
  <c r="G18"/>
  <c r="G22"/>
  <c r="G21"/>
  <c r="G11"/>
  <c r="G20"/>
  <c r="G8"/>
  <c r="G6"/>
  <c r="G19"/>
  <c r="G14"/>
  <c r="G9"/>
  <c r="C43"/>
  <c r="C42" i="17"/>
  <c r="C43"/>
  <c r="V22" i="25"/>
  <c r="L33"/>
  <c r="J77"/>
  <c r="J79" s="1"/>
  <c r="J71"/>
  <c r="G12" i="18"/>
  <c r="G5"/>
  <c r="V52" i="25"/>
  <c r="D42" i="17"/>
  <c r="D43"/>
  <c r="D43" i="18"/>
  <c r="V62" i="25"/>
  <c r="L69"/>
  <c r="U46" i="23"/>
  <c r="C12" i="19"/>
  <c r="C10"/>
  <c r="T52" i="25"/>
  <c r="I41" i="18"/>
  <c r="M41"/>
  <c r="E27" i="19"/>
  <c r="D53" i="18"/>
  <c r="D54"/>
  <c r="D37"/>
  <c r="D33" i="17"/>
  <c r="D32"/>
  <c r="H69" i="25"/>
  <c r="U54"/>
  <c r="M33" i="18"/>
  <c r="I33"/>
  <c r="E19" i="19"/>
  <c r="E36"/>
  <c r="T80" i="25"/>
  <c r="U29" i="24"/>
  <c r="U32" s="1"/>
  <c r="U34" s="1"/>
  <c r="AG77" i="25"/>
  <c r="W46" i="23"/>
  <c r="W22" i="25"/>
  <c r="P33"/>
  <c r="T54"/>
  <c r="D69"/>
  <c r="T69" s="1"/>
  <c r="D9" i="12"/>
  <c r="D47" i="6"/>
  <c r="G21" i="14"/>
  <c r="G22" s="1"/>
  <c r="E9" i="12"/>
  <c r="E47" i="6"/>
  <c r="E71" i="25"/>
  <c r="D18" i="14"/>
  <c r="Z71" i="25"/>
  <c r="C86" i="21"/>
  <c r="D86" s="1"/>
  <c r="J86" s="1"/>
  <c r="AF71" i="25"/>
  <c r="K12" i="12"/>
  <c r="K13" s="1"/>
  <c r="AD71" i="25"/>
  <c r="D64" i="21"/>
  <c r="J64"/>
  <c r="B6" i="12"/>
  <c r="C62" i="21"/>
  <c r="F8" i="12"/>
  <c r="F12" s="1"/>
  <c r="I15" i="14"/>
  <c r="C29" i="19"/>
  <c r="C40"/>
  <c r="G43" i="18"/>
  <c r="I37"/>
  <c r="M37"/>
  <c r="E23" i="19"/>
  <c r="E38" s="1"/>
  <c r="P76" i="25"/>
  <c r="W33"/>
  <c r="U69"/>
  <c r="H70"/>
  <c r="D29" i="19"/>
  <c r="D40" s="1"/>
  <c r="L43" i="18"/>
  <c r="H43"/>
  <c r="L70" i="25"/>
  <c r="L71"/>
  <c r="D70"/>
  <c r="T70" s="1"/>
  <c r="L76"/>
  <c r="V33"/>
  <c r="E79"/>
  <c r="M43" i="18"/>
  <c r="I43"/>
  <c r="E29" i="19"/>
  <c r="E40"/>
  <c r="I75" i="12"/>
  <c r="I77" s="1"/>
  <c r="D82" i="21"/>
  <c r="J82" s="1"/>
  <c r="C81"/>
  <c r="C97"/>
  <c r="D77" i="25"/>
  <c r="D79" s="1"/>
  <c r="L77"/>
  <c r="H77"/>
  <c r="L79"/>
  <c r="C98" i="21"/>
  <c r="T77" i="25"/>
  <c r="F12" i="14"/>
  <c r="D163" i="26"/>
  <c r="B163" s="1"/>
  <c r="D57" i="6"/>
  <c r="B57" s="1"/>
  <c r="J96" i="21"/>
  <c r="F101"/>
  <c r="D101"/>
  <c r="C58" i="12" l="1"/>
  <c r="E58" s="1"/>
  <c r="C68"/>
  <c r="E68" s="1"/>
  <c r="C47"/>
  <c r="E47" s="1"/>
  <c r="C51"/>
  <c r="E51" s="1"/>
  <c r="C67"/>
  <c r="E67" s="1"/>
  <c r="O153" i="26"/>
  <c r="O177" s="1"/>
  <c r="N32" i="6"/>
  <c r="M10" i="27"/>
  <c r="M16"/>
  <c r="J153" i="26"/>
  <c r="K6" i="27"/>
  <c r="K7" s="1"/>
  <c r="G32" i="6"/>
  <c r="N19" i="14"/>
  <c r="L47" i="6"/>
  <c r="L9" i="12"/>
  <c r="L11" s="1"/>
  <c r="L12" s="1"/>
  <c r="O47" i="6"/>
  <c r="Q19" i="14"/>
  <c r="Q21" s="1"/>
  <c r="Q22" s="1"/>
  <c r="O9" i="12"/>
  <c r="O11" s="1"/>
  <c r="O12" s="1"/>
  <c r="P10" i="27"/>
  <c r="P16"/>
  <c r="J177" i="26"/>
  <c r="Q45" i="6"/>
  <c r="N151" i="26"/>
  <c r="G151"/>
  <c r="K47" i="6"/>
  <c r="N45"/>
  <c r="P45"/>
  <c r="P47" s="1"/>
  <c r="H45"/>
  <c r="J28"/>
  <c r="J32" s="1"/>
  <c r="J45" s="1"/>
  <c r="L19" i="14" s="1"/>
  <c r="L21" s="1"/>
  <c r="L22" s="1"/>
  <c r="L153" i="26"/>
  <c r="L177" s="1"/>
  <c r="I133"/>
  <c r="K151"/>
  <c r="P151"/>
  <c r="H151"/>
  <c r="F151"/>
  <c r="D81" i="25"/>
  <c r="E80" s="1"/>
  <c r="E81" s="1"/>
  <c r="F80" s="1"/>
  <c r="F13" i="12"/>
  <c r="D75"/>
  <c r="D77" s="1"/>
  <c r="V31" i="24"/>
  <c r="V46" i="23"/>
  <c r="AB77" i="25"/>
  <c r="AB79" s="1"/>
  <c r="AB71"/>
  <c r="AE77"/>
  <c r="AE79" s="1"/>
  <c r="AE71"/>
  <c r="J47" i="6"/>
  <c r="J9" i="12"/>
  <c r="J11" s="1"/>
  <c r="J12" s="1"/>
  <c r="AA77" i="25"/>
  <c r="AA79" s="1"/>
  <c r="AA71"/>
  <c r="O76"/>
  <c r="O79" s="1"/>
  <c r="O71"/>
  <c r="N76"/>
  <c r="D9" i="19"/>
  <c r="M6" i="18"/>
  <c r="L6"/>
  <c r="C11"/>
  <c r="H6"/>
  <c r="S76" i="25"/>
  <c r="W54"/>
  <c r="S69"/>
  <c r="S70" s="1"/>
  <c r="S77" s="1"/>
  <c r="N21" i="14"/>
  <c r="N22" s="1"/>
  <c r="F21"/>
  <c r="Z79" i="25"/>
  <c r="V29" i="24"/>
  <c r="V32" s="1"/>
  <c r="V34" s="1"/>
  <c r="R10" i="27"/>
  <c r="R16"/>
  <c r="H19" i="14"/>
  <c r="F47" i="6"/>
  <c r="K19" i="14"/>
  <c r="I47" i="6"/>
  <c r="I9" i="12"/>
  <c r="I11" s="1"/>
  <c r="I12" s="1"/>
  <c r="I71" i="25"/>
  <c r="I77"/>
  <c r="M77"/>
  <c r="M71"/>
  <c r="T31" i="24"/>
  <c r="T46" i="23"/>
  <c r="M47" i="6"/>
  <c r="M9" i="12"/>
  <c r="M11" s="1"/>
  <c r="M12" s="1"/>
  <c r="O19" i="14"/>
  <c r="O21" s="1"/>
  <c r="O22" s="1"/>
  <c r="P19"/>
  <c r="N9" i="12"/>
  <c r="N11" s="1"/>
  <c r="N12" s="1"/>
  <c r="N47" i="6"/>
  <c r="N69" i="25"/>
  <c r="N70" s="1"/>
  <c r="V54"/>
  <c r="W36"/>
  <c r="P52"/>
  <c r="R19" i="14"/>
  <c r="R21" s="1"/>
  <c r="R22" s="1"/>
  <c r="P9" i="12"/>
  <c r="P11" s="1"/>
  <c r="P12" s="1"/>
  <c r="R77" i="25"/>
  <c r="R79" s="1"/>
  <c r="R71"/>
  <c r="AG76"/>
  <c r="AG79" s="1"/>
  <c r="AG71"/>
  <c r="J40" i="21"/>
  <c r="C69"/>
  <c r="W62" i="25"/>
  <c r="P69"/>
  <c r="W69" s="1"/>
  <c r="Q77"/>
  <c r="Q79" s="1"/>
  <c r="Q71"/>
  <c r="U52"/>
  <c r="K70"/>
  <c r="F16" i="14"/>
  <c r="D71" i="25"/>
  <c r="P21" i="14"/>
  <c r="P22" s="1"/>
  <c r="K21"/>
  <c r="K22" s="1"/>
  <c r="W29" i="24"/>
  <c r="W32" s="1"/>
  <c r="W34" s="1"/>
  <c r="T32"/>
  <c r="T34" s="1"/>
  <c r="AG14"/>
  <c r="AG38" i="23"/>
  <c r="AG46" s="1"/>
  <c r="N153" i="26"/>
  <c r="N177" s="1"/>
  <c r="O6" i="27"/>
  <c r="O7" s="1"/>
  <c r="AB28" i="24"/>
  <c r="AB29" s="1"/>
  <c r="AB32" s="1"/>
  <c r="AB34" s="1"/>
  <c r="U32" i="25"/>
  <c r="H33"/>
  <c r="G62" i="21"/>
  <c r="G69"/>
  <c r="D69" s="1"/>
  <c r="M153" i="26"/>
  <c r="M177" s="1"/>
  <c r="N6" i="27"/>
  <c r="N7" s="1"/>
  <c r="I17" i="24"/>
  <c r="I18" s="1"/>
  <c r="I29" s="1"/>
  <c r="I32" s="1"/>
  <c r="I34" s="1"/>
  <c r="M17"/>
  <c r="M18" s="1"/>
  <c r="M29" s="1"/>
  <c r="M32" s="1"/>
  <c r="M34" s="1"/>
  <c r="AG17"/>
  <c r="AG18" s="1"/>
  <c r="AG29" s="1"/>
  <c r="AG32" s="1"/>
  <c r="AG34" s="1"/>
  <c r="F33" i="25"/>
  <c r="Q177" i="26"/>
  <c r="F81" i="21"/>
  <c r="C44" i="12"/>
  <c r="E44" s="1"/>
  <c r="C52"/>
  <c r="E52" s="1"/>
  <c r="C60"/>
  <c r="E60" s="1"/>
  <c r="C54"/>
  <c r="E54" s="1"/>
  <c r="C55"/>
  <c r="E55" s="1"/>
  <c r="C45"/>
  <c r="E45" s="1"/>
  <c r="C53"/>
  <c r="E53" s="1"/>
  <c r="C61"/>
  <c r="E61" s="1"/>
  <c r="C39"/>
  <c r="E39" s="1"/>
  <c r="C46"/>
  <c r="E46" s="1"/>
  <c r="C38"/>
  <c r="E38" s="1"/>
  <c r="E69" s="1"/>
  <c r="P72" s="1"/>
  <c r="C63"/>
  <c r="E63" s="1"/>
  <c r="H153" i="26" l="1"/>
  <c r="H177" s="1"/>
  <c r="I6" i="27"/>
  <c r="I7" s="1"/>
  <c r="K153" i="26"/>
  <c r="K177" s="1"/>
  <c r="L6" i="27"/>
  <c r="L7" s="1"/>
  <c r="J19" i="14"/>
  <c r="J21" s="1"/>
  <c r="J22" s="1"/>
  <c r="H9" i="12"/>
  <c r="H11" s="1"/>
  <c r="H12" s="1"/>
  <c r="H47" i="6"/>
  <c r="G153" i="26"/>
  <c r="H6" i="27"/>
  <c r="H7" s="1"/>
  <c r="H10" s="1"/>
  <c r="S19" i="14"/>
  <c r="Q47" i="6"/>
  <c r="Q9" i="12"/>
  <c r="L13"/>
  <c r="J75"/>
  <c r="J77" s="1"/>
  <c r="G45" i="6"/>
  <c r="B32"/>
  <c r="P153" i="26"/>
  <c r="P177" s="1"/>
  <c r="Q6" i="27"/>
  <c r="Q7" s="1"/>
  <c r="I151" i="26"/>
  <c r="B133"/>
  <c r="O13" i="12"/>
  <c r="M75"/>
  <c r="M77" s="1"/>
  <c r="K16" i="27"/>
  <c r="K10"/>
  <c r="B28" i="6"/>
  <c r="F153" i="26"/>
  <c r="B151"/>
  <c r="G6" i="27"/>
  <c r="G7" s="1"/>
  <c r="G10" s="1"/>
  <c r="Q74" i="12"/>
  <c r="S74"/>
  <c r="U74"/>
  <c r="W74"/>
  <c r="Y74"/>
  <c r="AA74"/>
  <c r="AC74"/>
  <c r="AE74"/>
  <c r="AG74"/>
  <c r="AI74"/>
  <c r="AK74"/>
  <c r="AM74"/>
  <c r="AO74"/>
  <c r="P74"/>
  <c r="R74"/>
  <c r="T74"/>
  <c r="V74"/>
  <c r="X74"/>
  <c r="Z74"/>
  <c r="AB74"/>
  <c r="AD74"/>
  <c r="AF74"/>
  <c r="AH74"/>
  <c r="AJ74"/>
  <c r="AL74"/>
  <c r="AN74"/>
  <c r="F76" i="25"/>
  <c r="F71"/>
  <c r="T33"/>
  <c r="N10" i="27"/>
  <c r="N16"/>
  <c r="H76" i="25"/>
  <c r="U33"/>
  <c r="H71"/>
  <c r="N77"/>
  <c r="V70"/>
  <c r="N13" i="12"/>
  <c r="L75"/>
  <c r="L77" s="1"/>
  <c r="M79" i="25"/>
  <c r="V77"/>
  <c r="H21" i="14"/>
  <c r="H22" s="1"/>
  <c r="S79" i="25"/>
  <c r="W76"/>
  <c r="D10" i="19"/>
  <c r="D12"/>
  <c r="H75" i="12"/>
  <c r="H77" s="1"/>
  <c r="J13"/>
  <c r="N71" i="25"/>
  <c r="V71" s="1"/>
  <c r="E8" i="27"/>
  <c r="D51" i="6"/>
  <c r="D172" i="26"/>
  <c r="D10" i="12"/>
  <c r="F11" i="14"/>
  <c r="G81" i="21"/>
  <c r="G63"/>
  <c r="D62"/>
  <c r="J62" s="1"/>
  <c r="O10" i="27"/>
  <c r="O16"/>
  <c r="K77" i="25"/>
  <c r="K79" s="1"/>
  <c r="K71"/>
  <c r="U70"/>
  <c r="P13" i="12"/>
  <c r="N75"/>
  <c r="P70" i="25"/>
  <c r="W52"/>
  <c r="M13" i="12"/>
  <c r="K75"/>
  <c r="K77" s="1"/>
  <c r="I79" i="25"/>
  <c r="U77"/>
  <c r="G75" i="12"/>
  <c r="G77" s="1"/>
  <c r="I13"/>
  <c r="F22" i="14"/>
  <c r="H20" i="18"/>
  <c r="H23"/>
  <c r="D7" i="19"/>
  <c r="H15" i="18"/>
  <c r="H22"/>
  <c r="H11"/>
  <c r="H16"/>
  <c r="H21"/>
  <c r="H12"/>
  <c r="H10"/>
  <c r="H26"/>
  <c r="H24"/>
  <c r="H7"/>
  <c r="H8"/>
  <c r="M11"/>
  <c r="L11"/>
  <c r="H18"/>
  <c r="H17"/>
  <c r="D66" i="19"/>
  <c r="H13" i="18"/>
  <c r="H9"/>
  <c r="H14"/>
  <c r="H19"/>
  <c r="H25"/>
  <c r="H5"/>
  <c r="N79" i="25"/>
  <c r="V76"/>
  <c r="T71"/>
  <c r="J69" i="21"/>
  <c r="V69" i="25"/>
  <c r="S71"/>
  <c r="I153" i="26" l="1"/>
  <c r="J6" i="27"/>
  <c r="I19" i="14"/>
  <c r="G47" i="6"/>
  <c r="B47" s="1"/>
  <c r="B45"/>
  <c r="G9" i="12"/>
  <c r="Q10" i="27"/>
  <c r="Q16"/>
  <c r="Q11" i="12"/>
  <c r="F75"/>
  <c r="F77" s="1"/>
  <c r="H13"/>
  <c r="L10" i="27"/>
  <c r="L16"/>
  <c r="I10"/>
  <c r="I16"/>
  <c r="P71" i="25"/>
  <c r="W71" s="1"/>
  <c r="P77"/>
  <c r="W70"/>
  <c r="G11" i="14"/>
  <c r="G15" s="1"/>
  <c r="F8" i="27"/>
  <c r="F9" s="1"/>
  <c r="F10" s="1"/>
  <c r="E51" i="6"/>
  <c r="E10" i="12"/>
  <c r="E11" s="1"/>
  <c r="E12" s="1"/>
  <c r="E172" i="26"/>
  <c r="E173" s="1"/>
  <c r="E174" s="1"/>
  <c r="D11" i="12"/>
  <c r="B10"/>
  <c r="E9" i="27"/>
  <c r="E10" s="1"/>
  <c r="C8"/>
  <c r="C9" s="1"/>
  <c r="U76" i="25"/>
  <c r="H79"/>
  <c r="U79" s="1"/>
  <c r="B51" i="6"/>
  <c r="U71" i="25"/>
  <c r="O75" i="12"/>
  <c r="S75" s="1"/>
  <c r="N77"/>
  <c r="D63" i="21"/>
  <c r="G83"/>
  <c r="G65"/>
  <c r="D11" i="14"/>
  <c r="B51" s="1"/>
  <c r="F15"/>
  <c r="D15" s="1"/>
  <c r="D173" i="26"/>
  <c r="D174" s="1"/>
  <c r="B172"/>
  <c r="B173" s="1"/>
  <c r="B174" s="1"/>
  <c r="E11" i="19"/>
  <c r="D11"/>
  <c r="F79" i="25"/>
  <c r="T76"/>
  <c r="D81" i="21"/>
  <c r="J81" s="1"/>
  <c r="V79" i="25"/>
  <c r="AL75" i="12"/>
  <c r="AH75"/>
  <c r="AD75"/>
  <c r="Z75"/>
  <c r="V75"/>
  <c r="R75"/>
  <c r="AO75"/>
  <c r="AK75"/>
  <c r="AG75"/>
  <c r="AC75"/>
  <c r="Y75"/>
  <c r="U75"/>
  <c r="Q75"/>
  <c r="I21" i="14" l="1"/>
  <c r="D19"/>
  <c r="B153" i="26"/>
  <c r="I177"/>
  <c r="B9" i="12"/>
  <c r="G11"/>
  <c r="G12" s="1"/>
  <c r="J7" i="27"/>
  <c r="C6"/>
  <c r="C7" s="1"/>
  <c r="C10" s="1"/>
  <c r="T79" i="25"/>
  <c r="T81" s="1"/>
  <c r="F81"/>
  <c r="G80" s="1"/>
  <c r="G81" s="1"/>
  <c r="H80" s="1"/>
  <c r="G12" i="14"/>
  <c r="D83" i="21"/>
  <c r="J83" s="1"/>
  <c r="B11" i="12"/>
  <c r="C17" s="1"/>
  <c r="D12"/>
  <c r="C75"/>
  <c r="C77" s="1"/>
  <c r="E13"/>
  <c r="AA75"/>
  <c r="AI75"/>
  <c r="P75"/>
  <c r="O76" s="1"/>
  <c r="Q7" s="1"/>
  <c r="X75"/>
  <c r="AF75"/>
  <c r="AN75"/>
  <c r="B52" i="14"/>
  <c r="B14" i="12"/>
  <c r="F65" i="21"/>
  <c r="H65"/>
  <c r="J63"/>
  <c r="I65"/>
  <c r="W77" i="25"/>
  <c r="P79"/>
  <c r="W79" s="1"/>
  <c r="W75" i="12"/>
  <c r="AE75"/>
  <c r="AM75"/>
  <c r="T75"/>
  <c r="AB75"/>
  <c r="AJ75"/>
  <c r="J10" i="27" l="1"/>
  <c r="J16"/>
  <c r="I22" i="14"/>
  <c r="O77" i="12"/>
  <c r="S20" i="14"/>
  <c r="B7" i="12"/>
  <c r="Q8"/>
  <c r="E75"/>
  <c r="E77" s="1"/>
  <c r="G13"/>
  <c r="G16" i="14"/>
  <c r="D16" s="1"/>
  <c r="D12"/>
  <c r="B59" s="1"/>
  <c r="B75" i="12"/>
  <c r="B77" s="1"/>
  <c r="D13"/>
  <c r="U80" i="25"/>
  <c r="U81" s="1"/>
  <c r="H81"/>
  <c r="I80" s="1"/>
  <c r="I81" s="1"/>
  <c r="J80" s="1"/>
  <c r="J81" s="1"/>
  <c r="K80" s="1"/>
  <c r="K81" s="1"/>
  <c r="L80" s="1"/>
  <c r="B8" i="12" l="1"/>
  <c r="Q12"/>
  <c r="S21" i="14"/>
  <c r="D20"/>
  <c r="V80" i="25"/>
  <c r="V81" s="1"/>
  <c r="L81"/>
  <c r="M80" s="1"/>
  <c r="M81" s="1"/>
  <c r="N80" s="1"/>
  <c r="N81" s="1"/>
  <c r="O80" s="1"/>
  <c r="O81" s="1"/>
  <c r="P80" s="1"/>
  <c r="S22" i="14" l="1"/>
  <c r="D22" s="1"/>
  <c r="D21"/>
  <c r="Q13" i="12"/>
  <c r="B12"/>
  <c r="B16"/>
  <c r="D16" s="1"/>
  <c r="W80" i="25"/>
  <c r="W81" s="1"/>
  <c r="X80" s="1"/>
  <c r="X81" s="1"/>
  <c r="Y80" s="1"/>
  <c r="Y81" s="1"/>
  <c r="Z80" s="1"/>
  <c r="Z81" s="1"/>
  <c r="AA80" s="1"/>
  <c r="AA81" s="1"/>
  <c r="AB80" s="1"/>
  <c r="AB81" s="1"/>
  <c r="AC80" s="1"/>
  <c r="AC81" s="1"/>
  <c r="AD80" s="1"/>
  <c r="AD81" s="1"/>
  <c r="AE80" s="1"/>
  <c r="AE81" s="1"/>
  <c r="AF80" s="1"/>
  <c r="AF81" s="1"/>
  <c r="AG80" s="1"/>
  <c r="AG81" s="1"/>
  <c r="P81"/>
  <c r="Q80" s="1"/>
  <c r="Q81" s="1"/>
  <c r="R80" s="1"/>
  <c r="R81" s="1"/>
  <c r="S80" s="1"/>
  <c r="S81" s="1"/>
  <c r="B15" i="12" l="1"/>
  <c r="B13"/>
  <c r="M24" i="14"/>
  <c r="B53"/>
  <c r="B54" s="1"/>
  <c r="B55" s="1"/>
  <c r="B60" s="1"/>
  <c r="B17" i="12" l="1"/>
  <c r="D15"/>
  <c r="B62" i="14"/>
  <c r="B63"/>
  <c r="B64" l="1"/>
  <c r="K27" l="1"/>
  <c r="B67"/>
  <c r="C67" s="1"/>
  <c r="C68" s="1"/>
  <c r="C78" i="20"/>
  <c r="C87" i="21" l="1"/>
  <c r="G87"/>
  <c r="G92" s="1"/>
  <c r="F87"/>
  <c r="C76" i="20"/>
  <c r="C92" i="21"/>
  <c r="I87"/>
  <c r="I92" s="1"/>
  <c r="H87"/>
  <c r="H92" s="1"/>
  <c r="F159" i="26" l="1"/>
  <c r="F52" i="6"/>
  <c r="D87" i="21"/>
  <c r="F92"/>
  <c r="J87"/>
  <c r="G52" i="6"/>
  <c r="G159" i="26"/>
  <c r="C85" i="21"/>
  <c r="F85"/>
  <c r="I85"/>
  <c r="I84" s="1"/>
  <c r="I94" s="1"/>
  <c r="C75" i="20"/>
  <c r="G85" i="21"/>
  <c r="G84" s="1"/>
  <c r="G94" s="1"/>
  <c r="H85"/>
  <c r="H84" s="1"/>
  <c r="H94" s="1"/>
  <c r="E52" i="6"/>
  <c r="E159" i="26"/>
  <c r="F160" l="1"/>
  <c r="F164" s="1"/>
  <c r="F175" s="1"/>
  <c r="F177" s="1"/>
  <c r="H93" i="21"/>
  <c r="F54" i="6"/>
  <c r="C93" i="21"/>
  <c r="C84"/>
  <c r="D85"/>
  <c r="F84"/>
  <c r="D52" i="6"/>
  <c r="B52" s="1"/>
  <c r="D92" i="21"/>
  <c r="J92" s="1"/>
  <c r="D159" i="26"/>
  <c r="E160"/>
  <c r="E164" s="1"/>
  <c r="E175" s="1"/>
  <c r="E177" s="1"/>
  <c r="E54" i="6"/>
  <c r="G93" i="21"/>
  <c r="G160" i="26"/>
  <c r="G164" s="1"/>
  <c r="G175" s="1"/>
  <c r="G177" s="1"/>
  <c r="G54" i="6"/>
  <c r="I93" i="21"/>
  <c r="J85"/>
  <c r="E53" i="6" l="1"/>
  <c r="G97" i="21"/>
  <c r="F94"/>
  <c r="D84"/>
  <c r="J84" s="1"/>
  <c r="G53" i="6"/>
  <c r="I97" i="21"/>
  <c r="B159" i="26"/>
  <c r="F53" i="6"/>
  <c r="H97" i="21"/>
  <c r="D94" l="1"/>
  <c r="F93"/>
  <c r="D160" i="26"/>
  <c r="D54" i="6"/>
  <c r="B54" s="1"/>
  <c r="G11" i="27"/>
  <c r="G15" s="1"/>
  <c r="G16" s="1"/>
  <c r="H98" i="21"/>
  <c r="H11" i="27"/>
  <c r="H15" s="1"/>
  <c r="H16" s="1"/>
  <c r="I98" i="21"/>
  <c r="G98"/>
  <c r="F11" i="27"/>
  <c r="F15" s="1"/>
  <c r="F16" s="1"/>
  <c r="B160" i="26" l="1"/>
  <c r="B164" s="1"/>
  <c r="B175" s="1"/>
  <c r="B177" s="1"/>
  <c r="D164"/>
  <c r="D175" s="1"/>
  <c r="D177" s="1"/>
  <c r="D179" s="1"/>
  <c r="E178" s="1"/>
  <c r="E179" s="1"/>
  <c r="F178" s="1"/>
  <c r="F179" s="1"/>
  <c r="G178" s="1"/>
  <c r="G179" s="1"/>
  <c r="H178" s="1"/>
  <c r="H179" s="1"/>
  <c r="I178" s="1"/>
  <c r="I179" s="1"/>
  <c r="J178" s="1"/>
  <c r="J179" s="1"/>
  <c r="K178" s="1"/>
  <c r="K179" s="1"/>
  <c r="L178" s="1"/>
  <c r="L179" s="1"/>
  <c r="M178" s="1"/>
  <c r="M179" s="1"/>
  <c r="N178" s="1"/>
  <c r="N179" s="1"/>
  <c r="O178" s="1"/>
  <c r="O179" s="1"/>
  <c r="P178" s="1"/>
  <c r="P179" s="1"/>
  <c r="Q178" s="1"/>
  <c r="Q179" s="1"/>
  <c r="D53" i="6"/>
  <c r="B53" s="1"/>
  <c r="D93" i="21"/>
  <c r="J93" s="1"/>
  <c r="F97"/>
  <c r="D97" l="1"/>
  <c r="D98" s="1"/>
  <c r="F98"/>
  <c r="E11" i="27"/>
  <c r="C11" l="1"/>
  <c r="C15" s="1"/>
  <c r="C16" s="1"/>
  <c r="E15"/>
  <c r="E16" s="1"/>
  <c r="E17" s="1"/>
  <c r="F17" l="1"/>
  <c r="G17" s="1"/>
  <c r="H17" s="1"/>
  <c r="I17" s="1"/>
  <c r="J17" s="1"/>
  <c r="K17" s="1"/>
  <c r="L17" s="1"/>
  <c r="M17" s="1"/>
  <c r="N17" s="1"/>
  <c r="O17" s="1"/>
  <c r="P17" s="1"/>
  <c r="Q17" s="1"/>
  <c r="R17" s="1"/>
  <c r="E19" l="1"/>
</calcChain>
</file>

<file path=xl/sharedStrings.xml><?xml version="1.0" encoding="utf-8"?>
<sst xmlns="http://schemas.openxmlformats.org/spreadsheetml/2006/main" count="1427" uniqueCount="1003">
  <si>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</si>
  <si>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</si>
  <si>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</si>
  <si>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</si>
  <si>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</si>
  <si>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</si>
  <si>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Câteva precizari practice în acest sens:</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</si>
  <si>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</si>
  <si>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</si>
  <si>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</si>
  <si>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r = rata de actualizare</t>
  </si>
  <si>
    <t>VALOARE REZIDUALA</t>
  </si>
  <si>
    <t>VR</t>
  </si>
  <si>
    <t>cu explicatii</t>
  </si>
  <si>
    <t>Introducerea datelor din contul de rezultate patrimonial</t>
  </si>
  <si>
    <t>2 Cont RP</t>
  </si>
  <si>
    <t>Introducerea datelor din situatiile financiare (bilant, cont de rezultate patrimonial)</t>
  </si>
  <si>
    <t>Proiectii financiare  marginale (aferente proiectului de investitie)</t>
  </si>
  <si>
    <t>FUNDAMENTAREA VENITURILOR SI CHELTUIELILOR GENERATE DE PROIECT</t>
  </si>
  <si>
    <t>DETERMINAREA VALORII REZIDUALE</t>
  </si>
  <si>
    <t>Total investitie</t>
  </si>
  <si>
    <t>Venituri, Cheltuieli / an</t>
  </si>
  <si>
    <t>Venituri din vanzari produse aferente proiectului de investitie</t>
  </si>
  <si>
    <t>Venituri din prestari servicii aferente proiectului de investitie</t>
  </si>
  <si>
    <t>Venituri din vanzari marfuri aferente proiectului de investitie</t>
  </si>
  <si>
    <t>VENITURI OPERATIONALE</t>
  </si>
  <si>
    <t>Cheltuieli de vanzare si distributie</t>
  </si>
  <si>
    <t>Venituri din inchiriere de spatii</t>
  </si>
  <si>
    <t xml:space="preserve">    cantitatea consumatã (unitãți de mãsurã specifice)</t>
  </si>
  <si>
    <t xml:space="preserve">    tariful de furnizare unitar</t>
  </si>
  <si>
    <t xml:space="preserve">    cantitate  produse</t>
  </si>
  <si>
    <t xml:space="preserve">    pret unitar (produs)</t>
  </si>
  <si>
    <t xml:space="preserve"> -</t>
  </si>
  <si>
    <t xml:space="preserve">    cantitate marfuri</t>
  </si>
  <si>
    <t xml:space="preserve">    pret unitar (marfa)</t>
  </si>
  <si>
    <t xml:space="preserve">    suprafata (mp)</t>
  </si>
  <si>
    <t xml:space="preserve">    chirie / mp</t>
  </si>
  <si>
    <t xml:space="preserve">    pret unitar materii prime</t>
  </si>
  <si>
    <t xml:space="preserve">    consum de materii prime </t>
  </si>
  <si>
    <t xml:space="preserve">    consum de materiale consumabile</t>
  </si>
  <si>
    <t xml:space="preserve">    pret unitar materiale consumabile</t>
  </si>
  <si>
    <t xml:space="preserve">    pret unitar marfuri</t>
  </si>
  <si>
    <t xml:space="preserve">    număr de angajați</t>
  </si>
  <si>
    <t xml:space="preserve">    cantitatea necesară de servicii mentenanța</t>
  </si>
  <si>
    <t xml:space="preserve">    tariful / unitatea de măsură specifică</t>
  </si>
  <si>
    <t xml:space="preserve">    cantitatea  de servicii </t>
  </si>
  <si>
    <t>Cheltuieli cu diseminarea rezultatelor</t>
  </si>
  <si>
    <t xml:space="preserve">    salariul de bază prognozat/luna</t>
  </si>
  <si>
    <t xml:space="preserve">    numar de luni / an </t>
  </si>
  <si>
    <t>Venituri din alocatii bugetare pentru reparatii capitale</t>
  </si>
  <si>
    <t>Venituri din concesiunea spatiilor adiacente</t>
  </si>
  <si>
    <t xml:space="preserve">    Suprafata  terenului adiacent disponibil</t>
  </si>
  <si>
    <t xml:space="preserve">    Venit anual /mp suprafata concesionata</t>
  </si>
  <si>
    <t>Venituri din subventii de exploatare</t>
  </si>
  <si>
    <t xml:space="preserve">Venituri din subventii de exploatare </t>
  </si>
  <si>
    <t>CHELTUIELI OPERATIONALE</t>
  </si>
  <si>
    <t xml:space="preserve">Cheltuieli salariale departamente suport* </t>
  </si>
  <si>
    <t>Cheltuieli de functionare si administrative*</t>
  </si>
  <si>
    <t>din care</t>
  </si>
  <si>
    <t>C+M</t>
  </si>
  <si>
    <t>Total plati de exploatare (operationale)</t>
  </si>
  <si>
    <t xml:space="preserve"> ==&gt; se introduc datele din contul de rezultate patrimonial al beneficiarului, pentru ultimele trei exercitii financiare incheiate
si informatiile suplimentare solicitate</t>
  </si>
  <si>
    <t xml:space="preserve"> ==&gt; sunt preluate marimile previzionate ale veniturilor si cheltuielilor operationale, pentru perioadele de implementare si operare, considerand situatia intreprinderii FARA si CU proiectul de investitii</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</si>
  <si>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</si>
  <si>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 xml:space="preserve"> ==&gt; sunt calculati si grupati indicatori de analiza financiara aferenti entitatii, pe baza datelor introduse din situatiile financiare
Obs: calcule automate, interpretari inserate</t>
  </si>
  <si>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</si>
  <si>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</si>
  <si>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</si>
  <si>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</si>
  <si>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</si>
  <si>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</si>
  <si>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</si>
  <si>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implementare si operare</t>
  </si>
  <si>
    <t>grila</t>
  </si>
  <si>
    <t>Venituri depersonalizate incasate</t>
  </si>
  <si>
    <t>Model de proiecții financiare - venituri si cheltuieli din activitatea corespunzătoare proiectului de investiții</t>
  </si>
  <si>
    <r>
      <t>PROIECTII FINANCIARE</t>
    </r>
    <r>
      <rPr>
        <b/>
        <sz val="14"/>
        <color indexed="8"/>
        <rFont val="Times New Roman"/>
        <family val="1"/>
      </rPr>
      <t xml:space="preserve"> FARA INVESTITIE</t>
    </r>
  </si>
  <si>
    <t>FUNDAMENTAREA VENITURILOR SI CHELTUIELILOR GENERATE DE ACTIVITATEA CORESPUNZATOARE PROIECTULUI FARA INVESTITIE</t>
  </si>
  <si>
    <r>
      <t xml:space="preserve">Se vor introduce veniturile si cheltuielile rezultate din </t>
    </r>
    <r>
      <rPr>
        <b/>
        <u/>
        <sz val="12"/>
        <color indexed="8"/>
        <rFont val="Times New Roman"/>
        <family val="1"/>
      </rPr>
      <t>activitatea corespunzătoare proiectului de investiții, în condițiile în care activitatea s-ar desfășura fără investiție</t>
    </r>
    <r>
      <rPr>
        <b/>
        <sz val="12"/>
        <color indexed="8"/>
        <rFont val="Times New Roman"/>
        <family val="1"/>
      </rPr>
      <t>. 
Dacă activitatea nu există în entitate (proiectul dezvoltă o activitate nouă) acest tabel nu se mai completează.</t>
    </r>
  </si>
  <si>
    <r>
      <t xml:space="preserve">PROIECTII FINANCIARE </t>
    </r>
    <r>
      <rPr>
        <b/>
        <sz val="14"/>
        <color indexed="8"/>
        <rFont val="Times New Roman"/>
        <family val="1"/>
      </rPr>
      <t>CU INVESTITIE</t>
    </r>
  </si>
  <si>
    <t xml:space="preserve"> ( se vor adauga linii si se vor completa conform prevederilor ghidurilor specifice)</t>
  </si>
  <si>
    <t xml:space="preserve">Venituri din vanzari produse </t>
  </si>
  <si>
    <t xml:space="preserve">Venituri din prestari servicii </t>
  </si>
  <si>
    <t xml:space="preserve">Venituri din vanzari marfuri </t>
  </si>
  <si>
    <t xml:space="preserve">Venituri din inchiriere de spatii </t>
  </si>
  <si>
    <t xml:space="preserve">Venituri din productia realizata pentru scopuri proprii si capitalizata </t>
  </si>
  <si>
    <t xml:space="preserve">Venituri din subventii de exploatare  </t>
  </si>
  <si>
    <t xml:space="preserve">Venituri din alte activitati </t>
  </si>
  <si>
    <t xml:space="preserve">Alte venituri din exploatare </t>
  </si>
  <si>
    <t>Venituri, Cheltuieli aferente activitatii corespunzatoare proiectului de investitie FARA investitie / an</t>
  </si>
  <si>
    <t>Venituri, Cheltuieli aferente activitatii corespunzatoare proiectului de investitie CU investitie / an</t>
  </si>
  <si>
    <t>FLUXURI DE NUMERAR DIN ACTIVITATILE DE INVESTITIE SI FINANTARE</t>
  </si>
  <si>
    <t>TOTAL INTRARI DE LICHIDITATI DIN ACTIVITATEA DE FINANTARE</t>
  </si>
  <si>
    <t>TOTAL IESIRI DE LICHIDITATI DIN ACTIVITATEA DE FINANTARE</t>
  </si>
  <si>
    <t>PLATI DIN ACTIVITATEA DE INVESTITIE</t>
  </si>
  <si>
    <t>TOTAL IESIRI DE LICHIDITATI DIN ACTIVITATEA DE INVESTITII</t>
  </si>
  <si>
    <t>TOTAL IESIRI DE LICHIDITATI DIN ACTIVITATEA DE FINANTARE SI INVESTITII</t>
  </si>
  <si>
    <t>Flux de numerar din finantare si investitii</t>
  </si>
  <si>
    <t>Flux de numerar TOTAL</t>
  </si>
  <si>
    <r>
      <t>Rate la imprumut -</t>
    </r>
    <r>
      <rPr>
        <i/>
        <sz val="10"/>
        <rFont val="Times New Roman"/>
        <family val="1"/>
      </rPr>
      <t xml:space="preserve"> cofinantare la proiect</t>
    </r>
  </si>
  <si>
    <r>
      <t>Dobânzi la imprumut -</t>
    </r>
    <r>
      <rPr>
        <i/>
        <sz val="10"/>
        <rFont val="Times New Roman"/>
        <family val="1"/>
      </rPr>
      <t xml:space="preserve"> cofinantare la proiect</t>
    </r>
  </si>
  <si>
    <t>Disponibil de numerar la inceputul perioadei</t>
  </si>
  <si>
    <t>Disponibil de numerar la sfarsitul perioadei</t>
  </si>
  <si>
    <t xml:space="preserve"> -- </t>
  </si>
  <si>
    <t xml:space="preserve">INDICATORI RELEVANTI PENTRU CUANTIFICAREA RISCULUI </t>
  </si>
  <si>
    <t xml:space="preserve">Alte venituri obtinute prin valorificarea activitatii </t>
  </si>
  <si>
    <t>Alte venituri obtinute prin valorificarea activitatii</t>
  </si>
  <si>
    <t>==&gt; se fundamenteaza valoarea reziduala a proiectului de investitie</t>
  </si>
  <si>
    <t>3 Analiza financiara - indicatori</t>
  </si>
  <si>
    <t>4 Risc beneficiar</t>
  </si>
  <si>
    <t>Cheltuieli cu energia termica</t>
  </si>
  <si>
    <t>Cheltuieli cu energia electrica</t>
  </si>
  <si>
    <t>Total plati (cheltuieli platite)</t>
  </si>
  <si>
    <t>DOCUMENTE SOLICITATE DE LA BENEFICIAR:</t>
  </si>
  <si>
    <t>1. BILANT - ultimele trei exercitii financiare incheiate</t>
  </si>
  <si>
    <t>2. CONTUL DE REZULTATE PATRIMONIAL - ultimele trei exercitii financiare incheiate</t>
  </si>
  <si>
    <t>3. CONTUL DE EXECUTIE BUGETARA - ultimele trei exercitii financiare incheiate</t>
  </si>
  <si>
    <t>4. ALTE DOCUMENTE CARE SA SUSTINA INFORMATIILE SUPLIMENTARE SOLICITATE - ultimele trei exercitii financiare incheiate</t>
  </si>
  <si>
    <t>Venituri pentru investitii incasate / Total venituri incasate</t>
  </si>
  <si>
    <t>Venituri pentru investii incasate</t>
  </si>
  <si>
    <t>o pondere scazuta a veniturilor pentru investitii  in veniturile totale</t>
  </si>
  <si>
    <t>Pondere venituri pentru investitii in venituri totale</t>
  </si>
  <si>
    <t>rată de creştere anuală „c"</t>
  </si>
  <si>
    <t>Venituri din exploatare</t>
  </si>
  <si>
    <t>Total incasari de exploatare (operationale)*</t>
  </si>
  <si>
    <t>Valoare reziduala**</t>
  </si>
  <si>
    <t>Incasari aferente veniturilor operationale*</t>
  </si>
  <si>
    <t xml:space="preserve">Cheltuieli privind dobanzile </t>
  </si>
  <si>
    <t>Plati aferente cheltuielilor operationale</t>
  </si>
  <si>
    <t>Plati pt rambursare credit</t>
  </si>
  <si>
    <t>Plati aferente dobanzilor la creditele contractate</t>
  </si>
  <si>
    <t>Venituri de exploatare (operaţionale) includ doar acele venituri directe aferente proiectului de investiţii, excluzand veniturile din subventii</t>
  </si>
  <si>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</si>
  <si>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</si>
  <si>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 xml:space="preserve"> - Formula generală este VR = flux de numerar net generat de valorificarea activelor prin vanzare sau lichidare
unde VR = valoare reziduală</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</si>
  <si>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</si>
  <si>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</si>
  <si>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</si>
  <si>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Flux de incasari generate de vanzarea sau lichidarea activelor aferente proiectului</t>
  </si>
  <si>
    <t xml:space="preserve">Flux de plati generate de vanzarea sau lichidarea activelor aferente proiectului, inclusiv impozit suplimentar pe profit </t>
  </si>
  <si>
    <t>Factor de actualizare (FA) are la bază rata de actualizare de k (4%). Atât rata de actualizare, cât şi FA sunt parametri predefiniţi:
FA pentru anul t = 1 / (1+rata de actualizare)^t,
unde rata de actualizare = k (4%)</t>
  </si>
  <si>
    <t>Cheltuieli cu asigurarile si protectia sociala</t>
  </si>
  <si>
    <t xml:space="preserve">Cheltuieli cu asigurarile si protectia sociala </t>
  </si>
  <si>
    <t xml:space="preserve">5. ALTE DOCUMENTE CARE SA SUSTINA INFORMATIILE PREVIZIONATE </t>
  </si>
  <si>
    <t>Restul datelor sunt fie predefinite, fie generate automat. A nu se modifica formulele de calcul - acestea sunt calculate automat in urma introducerii datelor de intrare</t>
  </si>
  <si>
    <t>4. Indicatori Execuție bugetara -acolo unde metodologia impune calcularea de indicatori trimestriali se va realiza o medie aritmetică a acestora pe întreg anul fiscal și se vor atașa indicatorii execuției bugetare pe bilanturile  trimestriale (31.03, 30.06, 30.09, 31.12) - Indicatorii cu privire la executia bugetelor locale , prevazuti in Anexa nr. 2 la O.M.A.I-O.M.F.P nr. 244/2651/2010 “pentru aprobarea metodologiilor de aplicare a prevederilor art. 14 alin. (7, ale art. 57 alin. (2^1) si ale art. 76^1 alin. (1 lit. e) din Legea nr. 273/2006 privind finantele publice locale”.</t>
  </si>
  <si>
    <t>Situația fluxurilor de trezorerie -Anexa 3, Situația fluxurilor de trezorerie -Anexa 4, Contul de execuție a bugetului instituțiilor publice și a activităților finanțate integral sau parțial din venituri proprii-   Venituri -Anexa 9, Contul de execuție a bugetului instituțiilor publice și a activităților finanțate integral sau parțial din venituri proprii-  Cheltuieli -Anexa 11, Contul de execuție al bugetului local- Venituri -Anexa 12, Contul de execuție al bugetului - local -Cheltuieli -Anexa 13, Contul de execuție a Bugetului credite externe -Venituri -Anexa 15, Contul de execuție a Bugetului credite interne -Venituri -Anexa 16, Contul de execuție a bugetului FEN- Venituri -Anexa 17, Situația Plăților efectuate și a surselor declarate pentru cotă parte aferente cheltuielilor  finanțate din FEN post-aderare- Anexa 19, Venituri, cheltuieli și excedente ale bugetului local -Anexa 22, Plăți restante -Anexa 30B I, Situația activelor fixe amortizabile -Anexa 35a, Situația activelor fixe neamortizabile -Anexa 35b, Situația activelor și datoriilor financiare ale instituțiilor publice din administrația Locală -Anexa 40b</t>
  </si>
  <si>
    <t>Achizitii teren cu sau fără construcții</t>
  </si>
  <si>
    <t>Amenajari pentru protectia mediului si aducerea la starea initiala</t>
  </si>
  <si>
    <t>5.1.</t>
  </si>
  <si>
    <t>5.2.</t>
  </si>
  <si>
    <t>CAPITOL 3 Cheltuieli pentru proiectare și asistență tehnică</t>
  </si>
  <si>
    <t>CAPITOLUL 4 Cheltuieli pentru investiţia de bază</t>
  </si>
  <si>
    <t>Cheltuieli diverse și neprevăzute</t>
  </si>
  <si>
    <t>9</t>
  </si>
  <si>
    <t>Cheltuieli de informare și publicitate pentru proiect, care rezultă din obligațiile beneficiarului</t>
  </si>
  <si>
    <t>Cheltuieli cu activitățile de marketing și promovare a obiectivului finanțat</t>
  </si>
  <si>
    <t>TOTAL CAPITOL 9</t>
  </si>
  <si>
    <t>10</t>
  </si>
  <si>
    <t>Cheltuieli cu auditul pentru proiect</t>
  </si>
  <si>
    <t>Cheltuieli cu achiziția de mijloace de transport</t>
  </si>
  <si>
    <t>Cheltuieli efectuate pentru remunerarea persoanlului</t>
  </si>
  <si>
    <t>se vor enumera subcategoriile aplicabile în conformotate cu ghidurile specifice</t>
  </si>
  <si>
    <t>TOTAL CAPITOL 14</t>
  </si>
  <si>
    <t>TOTAL CAPITOL 7</t>
  </si>
  <si>
    <t>Grad de indatorare cf. HG 9 din 10 ianuarie 2007 (actualizată)</t>
  </si>
  <si>
    <t>Venituri din alocatii bugetare pentru intretinerea curenta si reparatii capitale</t>
  </si>
  <si>
    <t>……………….. ( se vor adauga linii si se vor completa conform prevederilor ghidurilor specifice)</t>
  </si>
  <si>
    <t>………………. ( se vor adauga linii si se vor completa conform prevederilor ghidurilor specifice)</t>
  </si>
  <si>
    <t>…………... ( se vor adauga linii si se vor completa conform prevederilor ghidurilor specifice)</t>
  </si>
  <si>
    <t>……………... ( se vor adauga linii si se vor completa conform prevederilor ghidurilor specifice)</t>
  </si>
  <si>
    <t>………………... ( se vor adauga linii si se vor completa conform prevederilor ghidurilor specifice)</t>
  </si>
  <si>
    <t>……………. ( se vor adauga linii si se vor completa conform prevederilor ghidurilor specifice)</t>
  </si>
  <si>
    <t>………….. ( se vor adauga linii si se vor completa conform prevederilor ghidurilor specifice)</t>
  </si>
  <si>
    <t>…………………. ( se vor adauga linii si se vor completa conform prevederilor ghidurilor specifice)</t>
  </si>
  <si>
    <t>…………………... ( se vor adauga linii si se vor completa conform prevederilor ghidurilor specifice)</t>
  </si>
  <si>
    <t>Gradul total de indatorare</t>
  </si>
  <si>
    <r>
      <t xml:space="preserve">Gradul de indatorare 
</t>
    </r>
    <r>
      <rPr>
        <sz val="10"/>
        <color indexed="8"/>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</si>
  <si>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</si>
  <si>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</si>
  <si>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</si>
  <si>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BENEFICIARI:</t>
  </si>
  <si>
    <t>CENTRALIZARE INDICATORI -- beneficiar IN DIFICULTATE</t>
  </si>
  <si>
    <t>Model de proiecții financiare beneficiar</t>
  </si>
  <si>
    <t>Datele previzionate se fundamenteaza in valori REALE (in preturi CONSTANTE, fara a lua in calcul impactul inflatiei)</t>
  </si>
  <si>
    <t>documentele solicitate se vor preyenta in forma extinsa</t>
  </si>
  <si>
    <t>Contribuţia solicitantului la cheltuieli neeligibile, inclusiv TVA aferent</t>
  </si>
  <si>
    <t>Activ</t>
  </si>
  <si>
    <t>Valoare de inventar (lei)</t>
  </si>
  <si>
    <t>Pondere (%)</t>
  </si>
  <si>
    <t>Durata de viata (ani)</t>
  </si>
  <si>
    <t>Durata de viata medie (ani)</t>
  </si>
  <si>
    <t>Valoare reziduala</t>
  </si>
  <si>
    <t>Total flux de numerar</t>
  </si>
  <si>
    <t xml:space="preserve">Consultanță </t>
  </si>
  <si>
    <t>Asistență tehnică</t>
  </si>
  <si>
    <t>5.1.1</t>
  </si>
  <si>
    <t>5.1.2</t>
  </si>
  <si>
    <t>Lucrari de constructii si instalatii aferente organizarii de santier</t>
  </si>
  <si>
    <t>5.3</t>
  </si>
  <si>
    <t>6.</t>
  </si>
  <si>
    <t>CAPITOLUL 6 Cheltuieli pentru probe tehnologice si teste si predare beneficiar</t>
  </si>
  <si>
    <t>6.1</t>
  </si>
  <si>
    <t>6.2</t>
  </si>
  <si>
    <t>Cheltuieli pentru digitzarea obiectivului de patrimoniu</t>
  </si>
  <si>
    <t>Organizare de șantier</t>
  </si>
  <si>
    <t>Contribuţia solicitantului la cheltuieli eligibile , inclusiv TVA aferent</t>
  </si>
  <si>
    <t>CAPITOLUL 9 Cheltuieli cu achiziția de mijloace de transport (dacă este cazul)</t>
  </si>
  <si>
    <t>9.1.</t>
  </si>
  <si>
    <t>CAPITOL 10 Cheltuieli de personal (dacă este cazul)</t>
  </si>
  <si>
    <t>10.1</t>
  </si>
  <si>
    <r>
      <t xml:space="preserve">Observatie: 
Se vor introduce veniturile si cheltuielile rezultate din </t>
    </r>
    <r>
      <rPr>
        <b/>
        <u/>
        <sz val="12"/>
        <color indexed="8"/>
        <rFont val="Times New Roman"/>
        <family val="1"/>
      </rPr>
      <t>activitatea corespunzătoare proiectului de investiții, în condițiile în care activitatea s-ar desfășura cu investiția</t>
    </r>
    <r>
      <rPr>
        <b/>
        <sz val="12"/>
        <color indexed="8"/>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</si>
  <si>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TOTAL CAPITOL 10</t>
  </si>
  <si>
    <t>11</t>
  </si>
  <si>
    <t>CAPITOL 11 Cheltuieli generale de administrație (dacă este cazul)</t>
  </si>
  <si>
    <t>11.1</t>
  </si>
  <si>
    <t>11.2</t>
  </si>
  <si>
    <t> TOTAL CAPITOL 11</t>
  </si>
  <si>
    <t>12</t>
  </si>
  <si>
    <t>CAPITOLUL 12   Alte servicii stabilite prin ghidurile specifice</t>
  </si>
  <si>
    <t>Valoarea totala eligibilă, inclusiv TVA aferent</t>
  </si>
  <si>
    <t>Cheltuieli de exploatare</t>
  </si>
  <si>
    <t>Venituri din alocatii bugetare pentru intretinerea curenta (funcționarea și întreținerea curentă)</t>
  </si>
  <si>
    <t xml:space="preserve">** Valoare reziduala se va completa in ultimul an de previziune. A se vedea modelul de mai jos. </t>
  </si>
  <si>
    <r>
      <t>þ</t>
    </r>
    <r>
      <rPr>
        <sz val="14"/>
        <color indexed="8"/>
        <rFont val="Times New Roman"/>
        <family val="1"/>
      </rPr>
      <t xml:space="preserve"> </t>
    </r>
    <r>
      <rPr>
        <b/>
        <i/>
        <sz val="14"/>
        <color indexed="8"/>
        <rFont val="Times New Roman"/>
        <family val="1"/>
      </rPr>
      <t>Pas B: Se determina rata necesarului de finanţare (RNF)</t>
    </r>
  </si>
  <si>
    <t>Necesarul de finantare aferent intregii investitii la costul total al investitiei [NF=VACI-VAFN]</t>
  </si>
  <si>
    <t>Rata necesarului de finantare RNF=(NF/VACI)</t>
  </si>
  <si>
    <r>
      <rPr>
        <b/>
        <i/>
        <sz val="14"/>
        <rFont val="Wingdings"/>
        <charset val="2"/>
      </rPr>
      <t>þ</t>
    </r>
    <r>
      <rPr>
        <b/>
        <i/>
        <sz val="14"/>
        <color indexed="8"/>
        <rFont val="Wingdings"/>
        <charset val="2"/>
      </rPr>
      <t xml:space="preserve"> </t>
    </r>
    <r>
      <rPr>
        <b/>
        <i/>
        <sz val="14"/>
        <color indexed="8"/>
        <rFont val="Times New Roman"/>
        <family val="1"/>
      </rPr>
      <t>Pas C: Se determina necesarul de finantare aferent costului eligibil</t>
    </r>
  </si>
  <si>
    <t>Necesarul de finantare aferent costului eligibil al investitiei (i.e. valoarea eligibila ajustata cu rata necesarului de finantare, NFE = CE*RNF)</t>
  </si>
  <si>
    <r>
      <rPr>
        <b/>
        <i/>
        <sz val="14"/>
        <rFont val="Wingdings"/>
        <charset val="2"/>
      </rPr>
      <t xml:space="preserve">þ </t>
    </r>
    <r>
      <rPr>
        <b/>
        <i/>
        <sz val="14"/>
        <rFont val="Times New Roman"/>
        <family val="1"/>
      </rPr>
      <t>Pas D: Se determina valoarea finantarii nerambursabile ce poate fi acordata din fonduri structurale</t>
    </r>
  </si>
  <si>
    <t>Finantarea nerambursabila (determinata prin aplicarea metodei Necesarului de finantare)</t>
  </si>
  <si>
    <t>Post operare</t>
  </si>
  <si>
    <r>
      <rPr>
        <i/>
        <sz val="9"/>
        <color indexed="8"/>
        <rFont val="Times New Roman"/>
        <family val="1"/>
        <charset val="238"/>
      </rPr>
      <t>Sursa: Regulamentul CE 480/2014 - art. 18</t>
    </r>
    <r>
      <rPr>
        <sz val="9"/>
        <color indexed="8"/>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</si>
  <si>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Valoarea reziduala se va calcula prin actualizarea fluxurilor nete de numerar pentru durata de viata ramasa, adica diferenta intre durata de viata medie a activelor achizitionate prin proiect si perioada de referinta a proiectului.</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</si>
  <si>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</si>
  <si>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</si>
  <si>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</si>
  <si>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</si>
  <si>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 cheltuieli eligibile</t>
  </si>
  <si>
    <r>
      <t xml:space="preserve"> Valoarea actualizata a fluxurilor de numerar [VAFN] - </t>
    </r>
    <r>
      <rPr>
        <i/>
        <sz val="10"/>
        <rFont val="Times New Roman"/>
        <family val="1"/>
        <charset val="238"/>
      </rPr>
      <t>doar valori pozitive</t>
    </r>
  </si>
  <si>
    <t>Activ 2</t>
  </si>
  <si>
    <t>Activ 3</t>
  </si>
  <si>
    <t>Orizontul de timp pentru care sunt realizate previziunile financiare  este de 14 ani (implementare+operare)</t>
  </si>
  <si>
    <t>Implementare+Operare</t>
  </si>
  <si>
    <t>1.1.</t>
  </si>
  <si>
    <t>1.2.</t>
  </si>
  <si>
    <t>4.3.</t>
  </si>
  <si>
    <t>6</t>
  </si>
  <si>
    <t>CAPITOLUL 6 Cheltuieli de informare și publicitate</t>
  </si>
  <si>
    <t>6.3</t>
  </si>
  <si>
    <t>CAPITOLUL 7   Cheltuieli cu auditul pentru proiect</t>
  </si>
  <si>
    <t>7.1.</t>
  </si>
  <si>
    <t>Aceasta macheta are urmatoarele scopuri: 
1. Fundamentarea bugetului
2. Realizarea de proiectii financiare
3. Determinarea indicatorilor de performanta financiara a proiectului.</t>
  </si>
  <si>
    <t>Buget cerere</t>
  </si>
  <si>
    <t xml:space="preserve"> Investitie</t>
  </si>
  <si>
    <t>Proiectii financiare_V,Ch act</t>
  </si>
  <si>
    <t>Proiectii financiare_marginal</t>
  </si>
  <si>
    <t>Rentabilitate investitie</t>
  </si>
  <si>
    <t>Sustenabilitate</t>
  </si>
  <si>
    <t>Funding gap</t>
  </si>
  <si>
    <t>Activ 4</t>
  </si>
  <si>
    <t>Activ 5</t>
  </si>
  <si>
    <t>Activ 6</t>
  </si>
  <si>
    <t>Activ 7</t>
  </si>
  <si>
    <t>Activ 8</t>
  </si>
  <si>
    <t>Activ 9</t>
  </si>
  <si>
    <t>Activ 10</t>
  </si>
  <si>
    <t>Macheta se va completa de către lider-ul de proiect (în cazul unui solicitant de tip parteneriat)</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</si>
  <si>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</si>
  <si>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</si>
  <si>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</si>
  <si>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Se aplica metoda Necesarului de finantare? 
Nota: Daca costurile de operare exced veniturile din operare (VAFN &lt; 0), nu se va aplica metoda Necesarului de finantare pentru determinarea cuantumului finantarii nerambursabile.</t>
  </si>
  <si>
    <t xml:space="preserve"> ==&gt; se introduc date aferente costurilor investitionale pentru perioada de implementare, date privind finantarii acestora si date privind rambursarea creditului (daca este cazul)</t>
  </si>
  <si>
    <t xml:space="preserve"> ==&gt; se introduc informatii aferente proiectiei veniturilor si cheltuielilor, pentru perioadele de  implementare si operare, pentru activitatea aferenta investitiei  (FARA si CU investitia realizata prin proiect)</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</si>
  <si>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</si>
  <si>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Solicitanții de finanțare pot fi:</t>
  </si>
  <si>
    <t xml:space="preserve">sau </t>
  </si>
  <si>
    <t xml:space="preserve">Programul Operaţional Regional 2014-2020
Axa prioritară 3: Sprijinirea  tranziției către o economie cu emisii scăzute de carbon
Prioritatea de investiții 3.1. Sprijinirea eficienței energetice, a gestionării inteligente a energiei și a utilizării energiei din surse regenerabile în infrastructurile publice, inclusiv în clădirile publice, și în sectorul locuințelor. 
Operațiunea B - Clădiri publice
</t>
  </si>
  <si>
    <t>CAPITOL 1 Cheltuieli pentru amenajarea terenului</t>
  </si>
  <si>
    <t>Obtinera de avize, acorduri si autorizatii</t>
  </si>
  <si>
    <t>Constructii, instalatii si dotari aferente măsurilor conexe</t>
  </si>
  <si>
    <t>Comisioane, cote, taxe</t>
  </si>
  <si>
    <t>CAPITOLUL 5   Alte cheltuieli</t>
  </si>
  <si>
    <t xml:space="preserve">Model D- Macheta privind analiza şi previziunea financiară </t>
  </si>
  <si>
    <t>Unități Administrativ Teritoriale, inclusiv sectoarele Municipiului București (UAT comună, oraș, municipiu, județ, Municipiul București și subdiviziuni administrativ-teritoriale ale acestuia (sectoarele municipiului Bucureşti),</t>
  </si>
  <si>
    <t xml:space="preserve">definite conform Legii administrației publice locale nr. 215/2001, cu modificările și completările ulterioare, </t>
  </si>
  <si>
    <t xml:space="preserve">instituția prefectului, </t>
  </si>
  <si>
    <t>definite conform Legii administrației publice locale nr. 215/2001, cu modificările și completările ulterioare, Legii nr. 273/2006 privind finanţele publice locale, cu modificările și completările ulterioare, respectiv Legii nr. 340 din 2004 privind institutia prefectului, cu modificările și completările ulterioare.</t>
  </si>
  <si>
    <t>2.   b. în cazul parteneriatelor, dețin (în proprietate publică sau administrare) o clădire publică care este ocupată (în care își desfășoară activitatea) de cel puțin unul dintre membrii parteneriatului și/sau de alte entități publice eligibile  din categoria autorităților publice centrale, autorităților și instituțiilor publice locale (descrise mai sus)</t>
  </si>
  <si>
    <t>Parteneriate între entitățile de mai sus, în conformitate cu prevederile legale</t>
  </si>
  <si>
    <r>
      <rPr>
        <b/>
        <i/>
        <u/>
        <sz val="12"/>
        <color indexed="30"/>
        <rFont val="Times New Roman"/>
        <family val="1"/>
        <charset val="238"/>
      </rPr>
      <t>Autoritățile publice centrale</t>
    </r>
    <r>
      <rPr>
        <b/>
        <i/>
        <sz val="12"/>
        <color indexed="30"/>
        <rFont val="Times New Roman"/>
        <family val="1"/>
      </rPr>
      <t>: ministerele, alte organe de specialitate care se organizează din subordinea Guvernului ori a ministerelor, instituțiile publice din subordinea Guvernului ori a ministerelor, autorităţile administrative autonome (înființate prin legi organice);</t>
    </r>
  </si>
  <si>
    <r>
      <rPr>
        <b/>
        <i/>
        <u/>
        <sz val="12"/>
        <color indexed="30"/>
        <rFont val="Times New Roman"/>
        <family val="1"/>
        <charset val="238"/>
      </rPr>
      <t>Autoritățile și instituțiile publice locale</t>
    </r>
    <r>
      <rPr>
        <b/>
        <i/>
        <sz val="12"/>
        <color indexed="30"/>
        <rFont val="Times New Roman"/>
        <family val="1"/>
      </rPr>
      <t xml:space="preserve">: </t>
    </r>
  </si>
  <si>
    <t>Contributie publica (veniturile nete actualizate, pentru proiecte generatoare de venit)</t>
  </si>
  <si>
    <t>instituții publice și servicii publice organizate ca instituții publice de interes local sau județean (finanțate din bugetul local), aflate în subordinea Unităților Administrativ Teritoriale,</t>
  </si>
  <si>
    <t>Beneficiarii eligibili se încadrează într-una din următoarele situații:</t>
  </si>
  <si>
    <t xml:space="preserve">1.    dețin (în proprietate publică sau administrare) și ocupă (își desfășoară activitatea) o clădire publică  (inclusiv în cadrul parteneriatelor)  </t>
  </si>
  <si>
    <t xml:space="preserve">2.    a. dețin (în proprietate publică sau administrare) o clădire publică care este ocupată (în care își desfășoară activitatea) de aceștia și/sau de alte entități publice din categoria eligibile autorităților publice centrale, autorităților și instituțiilor publice locale (descrise mai sus)/
</t>
  </si>
  <si>
    <t>Solicitant din categoria Autorităţi publice centrale,  inclusiv Solicitanți - Membrii al unui parteneriat între acestea</t>
  </si>
  <si>
    <t>Solicitant din categoria Autorităţi şi instituţii publice locale, inclusiv Solicitanți - Membrii al unui parteneriat între acestea</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</si>
  <si>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</si>
  <si>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</si>
  <si>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</si>
  <si>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</si>
  <si>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</si>
  <si>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</si>
  <si>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</si>
  <si>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</si>
  <si>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</si>
  <si>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</si>
  <si>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</si>
  <si>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</si>
  <si>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</si>
  <si>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</si>
  <si>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</si>
  <si>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</si>
  <si>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</si>
  <si>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</si>
  <si>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</si>
  <si>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</si>
  <si>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APL</t>
  </si>
  <si>
    <t>APC</t>
  </si>
  <si>
    <t>Total nerambursabil</t>
  </si>
  <si>
    <t>Nerambursabil solicitat</t>
  </si>
  <si>
    <t>Cota de cofinanțare</t>
  </si>
  <si>
    <t>Rata de co-finantare solicitată - APC (80%/85% după caz)</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</si>
  <si>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</si>
  <si>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Categorii MySMIS</t>
  </si>
  <si>
    <t>Subcategorii MySMIS</t>
  </si>
  <si>
    <t>Rata de co-finantare solicitată - APL (98%)</t>
  </si>
  <si>
    <t>Dotări (se include utilaje, echipamente tehnologice și funcționale cu și fără montaj, dotări, active necorporale)</t>
  </si>
  <si>
    <t>Categorie Solicitant</t>
  </si>
  <si>
    <t>Valoare totală ELIGIBILA aferenta categoriei de solicitanti</t>
  </si>
  <si>
    <t>Total eligibil cerere de finantare</t>
  </si>
  <si>
    <t>BILANT</t>
  </si>
  <si>
    <t>N-2</t>
  </si>
  <si>
    <t>N-1</t>
  </si>
  <si>
    <t>N</t>
  </si>
  <si>
    <t>verificare Activ = Capitaluri + Datorii</t>
  </si>
  <si>
    <t>CONTUL DE PROFIT SI PIERDERI</t>
  </si>
  <si>
    <t>Alte venituri din exploatare</t>
  </si>
  <si>
    <t>Atentie: introduceti date doar in coloanele marcate cu culoarea gri. Restul datelor sunt fie predefinite, fie generate automat.</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</si>
  <si>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</si>
  <si>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</si>
  <si>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</si>
  <si>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</si>
  <si>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</si>
  <si>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</si>
  <si>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</si>
  <si>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</si>
  <si>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</si>
  <si>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</si>
  <si>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</si>
  <si>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</si>
  <si>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</si>
  <si>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</si>
  <si>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</si>
  <si>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</si>
  <si>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</si>
  <si>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</si>
  <si>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</si>
  <si>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</si>
  <si>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</si>
  <si>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</si>
  <si>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total</t>
  </si>
  <si>
    <t>Cheltuieli de personal</t>
  </si>
  <si>
    <t>Total cheltuieli operationale</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</si>
  <si>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</si>
  <si>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</si>
  <si>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</si>
  <si>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</si>
  <si>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t>RON</t>
  </si>
  <si>
    <t>Imprumuturi bancare</t>
  </si>
  <si>
    <t>Total resurse</t>
  </si>
  <si>
    <t>ACOPERIRE INVESTITIE</t>
  </si>
  <si>
    <t>Rambursare imprumut bancar</t>
  </si>
  <si>
    <t xml:space="preserve">Dobanzi </t>
  </si>
  <si>
    <t>Rambursare imprumut (incl.dobanzi)</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</si>
  <si>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</si>
  <si>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rata de actualizare</t>
  </si>
  <si>
    <t>perioada</t>
  </si>
  <si>
    <t>TOTAL</t>
  </si>
  <si>
    <t>Incasari totale</t>
  </si>
  <si>
    <t>Plati totale</t>
  </si>
  <si>
    <t>Flux de numerar net</t>
  </si>
  <si>
    <t>Flux de numerar net actualizat</t>
  </si>
  <si>
    <t>Surse de finantare</t>
  </si>
  <si>
    <t>(2)</t>
  </si>
  <si>
    <t>(3)</t>
  </si>
  <si>
    <t>(4)</t>
  </si>
  <si>
    <t>(5)</t>
  </si>
  <si>
    <t>(6)</t>
  </si>
  <si>
    <t>(7)</t>
  </si>
  <si>
    <t>(8)</t>
  </si>
  <si>
    <t>(9)</t>
  </si>
  <si>
    <t>(10)</t>
  </si>
  <si>
    <t>(11)</t>
  </si>
  <si>
    <t>SUSTENABILITATE FINANCIARA</t>
  </si>
  <si>
    <t>Construcţii şi instalaţii</t>
  </si>
  <si>
    <t>Cheltuieli conexe organizării de şantier</t>
  </si>
  <si>
    <t>RAMBURSARE CREDIT
se va completa cu informatii obtinute de la banca finantatoare</t>
  </si>
  <si>
    <t>Metodă de calcul a finanţării nerambursabile pentru proiectele generatoare de venit, prin Metoda necesarului de finantare ("funding-gap")</t>
  </si>
  <si>
    <t>Anul</t>
  </si>
  <si>
    <t xml:space="preserve">Cost de investitie
</t>
  </si>
  <si>
    <t xml:space="preserve">Costuri eligibile
</t>
  </si>
  <si>
    <t xml:space="preserve">Costuri neeligibile
 </t>
  </si>
  <si>
    <t>Factor actualizare</t>
  </si>
  <si>
    <t xml:space="preserve">Valoarea actualizata a costului de investitie
</t>
  </si>
  <si>
    <t xml:space="preserve">Valoarea actualizata a costurilor eligibile
</t>
  </si>
  <si>
    <t xml:space="preserve">Valoarea actualizata a costurilor neeligibile
</t>
  </si>
  <si>
    <t>Fluxuri de numerar</t>
  </si>
  <si>
    <t xml:space="preserve">Valoarea actualizata a fluxurilor de numerar
</t>
  </si>
  <si>
    <t xml:space="preserve">(CI) </t>
  </si>
  <si>
    <t xml:space="preserve">(CE) </t>
  </si>
  <si>
    <t>(CNE)</t>
  </si>
  <si>
    <t>(FA)</t>
  </si>
  <si>
    <t>(VACI)</t>
  </si>
  <si>
    <t>(VACE)</t>
  </si>
  <si>
    <t>(VACNE)</t>
  </si>
  <si>
    <t>(VR)</t>
  </si>
  <si>
    <t xml:space="preserve">(FN) </t>
  </si>
  <si>
    <t>(VAFN)</t>
  </si>
  <si>
    <t>(12)</t>
  </si>
  <si>
    <t>(13)</t>
  </si>
  <si>
    <t>Total</t>
  </si>
  <si>
    <t>Rata de actualizare:</t>
  </si>
  <si>
    <t>coloana</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</si>
  <si>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</si>
  <si>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</si>
  <si>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</si>
  <si>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</si>
  <si>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</si>
  <si>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Explicatii aferente randurilor din tabel</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</si>
  <si>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</si>
  <si>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</si>
  <si>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</si>
  <si>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</si>
  <si>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t>in cazul in care nu toate costurile de investitie sunt eligibile, conform regulilor de eligibilitate a cheltuielilor din Ghidul solicitantului</t>
  </si>
  <si>
    <t>Costul eligibil al investitiei (proiectului) [CE]</t>
  </si>
  <si>
    <t>Analiza financiara a entitatii pentru ultimele exercitii financiare</t>
  </si>
  <si>
    <t>Solduri intermediare de gestiune</t>
  </si>
  <si>
    <t>Rate de solvabilitate si indatorare</t>
  </si>
  <si>
    <t>Cheltuieli de intretinere si reparatii capitale</t>
  </si>
  <si>
    <t>Flux de numerar operational</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</si>
  <si>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</si>
  <si>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</si>
  <si>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</si>
  <si>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</si>
  <si>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</si>
  <si>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</si>
  <si>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</si>
  <si>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</si>
  <si>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</si>
  <si>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</si>
  <si>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</si>
  <si>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</si>
  <si>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</si>
  <si>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</si>
  <si>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</si>
  <si>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</si>
  <si>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</si>
  <si>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</si>
  <si>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</si>
  <si>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</si>
  <si>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</si>
  <si>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</si>
  <si>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</si>
  <si>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</si>
  <si>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</si>
  <si>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 xml:space="preserve"> BUGETUL CERERII DE FINANTARE</t>
  </si>
  <si>
    <t>Nr. crt</t>
  </si>
  <si>
    <t>Denumirea capitolelor şi subcapitolelor</t>
  </si>
  <si>
    <t>Cheltuieli eligibile</t>
  </si>
  <si>
    <t>TOTAL ELIGIBIL</t>
  </si>
  <si>
    <t>Cheltuieli neeligibile</t>
  </si>
  <si>
    <t>TOTAL NEELIGIBIL</t>
  </si>
  <si>
    <t>lei</t>
  </si>
  <si>
    <t>Baza</t>
  </si>
  <si>
    <t>TVA eligibila</t>
  </si>
  <si>
    <t>5=3+4</t>
  </si>
  <si>
    <t>TVA ne-eligibilă</t>
  </si>
  <si>
    <t>9=5 + 8</t>
  </si>
  <si>
    <t>8 = 6+7</t>
  </si>
  <si>
    <t>1.1</t>
  </si>
  <si>
    <t>Amenajarea terenului</t>
  </si>
  <si>
    <t>TOTAL CAPITOL 1</t>
  </si>
  <si>
    <t>CAPITOL 2 Cheltuieli pt asigurarea utilităţilor necesare obiectivului</t>
  </si>
  <si>
    <t>2.1</t>
  </si>
  <si>
    <t>Cheltuieli pentru asigurarea utilitatilor necesare obiectivului</t>
  </si>
  <si>
    <t> TOTAL CAPITOL 2</t>
  </si>
  <si>
    <t>3.1</t>
  </si>
  <si>
    <t>3.2</t>
  </si>
  <si>
    <t>3.3</t>
  </si>
  <si>
    <t>Proiectare si inginerie</t>
  </si>
  <si>
    <t>Organizarea procedurilor de achizitie</t>
  </si>
  <si>
    <t>3.4</t>
  </si>
  <si>
    <t>3.5</t>
  </si>
  <si>
    <t> TOTAL CAPITOL 3</t>
  </si>
  <si>
    <t>4.1</t>
  </si>
  <si>
    <t>4.2</t>
  </si>
  <si>
    <t>4.3</t>
  </si>
  <si>
    <t>Active necorporale</t>
  </si>
  <si>
    <t>TOTAL CAPITOL 4</t>
  </si>
  <si>
    <t>5</t>
  </si>
  <si>
    <t>7</t>
  </si>
  <si>
    <t>III</t>
  </si>
  <si>
    <t>TOTAL GENERAL</t>
  </si>
  <si>
    <t>NR. CRT.</t>
  </si>
  <si>
    <t>SURSE DE FINANŢARE</t>
  </si>
  <si>
    <t>I</t>
  </si>
  <si>
    <t>Valoarea totală a cererii de finantare, din care :</t>
  </si>
  <si>
    <t>a.</t>
  </si>
  <si>
    <t>Valoarea totala neeligibilă, inclusiv TVA aferent</t>
  </si>
  <si>
    <t>b.</t>
  </si>
  <si>
    <t>II</t>
  </si>
  <si>
    <t>Contribuţia proprie, din care :</t>
  </si>
  <si>
    <t>ASISTENŢĂ FINANCIARĂ NERAMBURSABILĂ SOLICITATĂ</t>
  </si>
  <si>
    <t>(RON)</t>
  </si>
  <si>
    <t>an</t>
  </si>
  <si>
    <t xml:space="preserve">total </t>
  </si>
  <si>
    <t>an 1</t>
  </si>
  <si>
    <t>an 2</t>
  </si>
  <si>
    <t>an 3</t>
  </si>
  <si>
    <t>an 4</t>
  </si>
  <si>
    <t>CHELTUIELI INVESTITIONALE TOTALE</t>
  </si>
  <si>
    <t>pre-implementare</t>
  </si>
  <si>
    <t>SURSE DE FINANTARE A PROIECTULUI</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</si>
  <si>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</si>
  <si>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</si>
  <si>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</si>
  <si>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</si>
  <si>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</si>
  <si>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</si>
  <si>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</si>
  <si>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</si>
  <si>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</si>
  <si>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</si>
  <si>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Alte cheltuieli materiale (inclusiv cheltuieli cu prestatii externe)</t>
  </si>
  <si>
    <t xml:space="preserve">Cheltuieli privind marfurile </t>
  </si>
  <si>
    <t>Cheltuieli cu personalul angajat</t>
  </si>
  <si>
    <t>Implementare</t>
  </si>
  <si>
    <t>Pre-
implementare</t>
  </si>
  <si>
    <t>TOTAL CHELTUIELI NE-ELIGIBILE</t>
  </si>
  <si>
    <t>Investitie initiala totala actualizata</t>
  </si>
  <si>
    <t>VOR FI URMATOARELE SITUATII:</t>
  </si>
  <si>
    <t>VANF&lt;0</t>
  </si>
  <si>
    <t>RIRF&lt;4%</t>
  </si>
  <si>
    <t>VANF&gt;0</t>
  </si>
  <si>
    <t>RIRF&gt;4%</t>
  </si>
  <si>
    <t>TOTAL CHELTUIELI ELIGIBILE</t>
  </si>
  <si>
    <t>Surse proprii</t>
  </si>
  <si>
    <t>Imprumuturi bancare (surse imprumutate)</t>
  </si>
  <si>
    <t>CONTRIBUTIE PROPRIE, din care:</t>
  </si>
  <si>
    <t>AN (Activ net)</t>
  </si>
  <si>
    <t>Activ total - Datorii totale</t>
  </si>
  <si>
    <t>pre-
implementare</t>
  </si>
  <si>
    <t>Beneficiarul va realiza proiectia financiara privind implementarea investitiei  pe numarul de ani pt care gandeste proiectul, nu este obligatorie completarea pentru toti anii</t>
  </si>
  <si>
    <t>Implementare si operare</t>
  </si>
  <si>
    <t>VANF (valoarea actualizata neta financiara)</t>
  </si>
  <si>
    <t>RIRF (rata interna de rentabilitate financiara)</t>
  </si>
  <si>
    <t>IPF (indice de profitabilitate financiar)</t>
  </si>
  <si>
    <t>Incasari, plati, fluxuri de numerar</t>
  </si>
  <si>
    <t>Flux de numerar din activitatea de exploatare (operational)</t>
  </si>
  <si>
    <t>Flux de numerar din activitatea de finantare</t>
  </si>
  <si>
    <t>Investitie</t>
  </si>
  <si>
    <t>Flux de numerar din activitatea de investitii</t>
  </si>
  <si>
    <t>Flux de numerar total</t>
  </si>
  <si>
    <t>Flux de numerar - activitatea de exploatare si de investitii</t>
  </si>
  <si>
    <t>Flux de numerar total cumulat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</si>
  <si>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</si>
  <si>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</si>
  <si>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</si>
  <si>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</si>
  <si>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</si>
  <si>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</si>
  <si>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</si>
  <si>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</si>
  <si>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</si>
  <si>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</si>
  <si>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</si>
  <si>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</si>
  <si>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</si>
  <si>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</si>
  <si>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</si>
  <si>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</si>
  <si>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</si>
  <si>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</si>
  <si>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</si>
  <si>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</si>
  <si>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</si>
  <si>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</si>
  <si>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</si>
  <si>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</si>
  <si>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</si>
  <si>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</si>
  <si>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</si>
  <si>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</si>
  <si>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</si>
  <si>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</si>
  <si>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</si>
  <si>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</si>
  <si>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</si>
  <si>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</si>
  <si>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</si>
  <si>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</si>
  <si>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</si>
  <si>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</si>
  <si>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</si>
  <si>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</si>
  <si>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</si>
  <si>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</si>
  <si>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</si>
  <si>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</si>
  <si>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</si>
  <si>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</si>
  <si>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</si>
  <si>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</si>
  <si>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</si>
  <si>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</si>
  <si>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</si>
  <si>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</si>
  <si>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</si>
  <si>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</si>
  <si>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</si>
  <si>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</si>
  <si>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</si>
  <si>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</si>
  <si>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</si>
  <si>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</si>
  <si>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</si>
  <si>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</si>
  <si>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</si>
  <si>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</si>
  <si>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</si>
  <si>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</si>
  <si>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</si>
  <si>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</si>
  <si>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</si>
  <si>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</si>
  <si>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</si>
  <si>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</si>
  <si>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</si>
  <si>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</si>
  <si>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</si>
  <si>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</si>
  <si>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</si>
  <si>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</si>
  <si>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</si>
  <si>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</si>
  <si>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</si>
  <si>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</si>
  <si>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</si>
  <si>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</si>
  <si>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</si>
  <si>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</si>
  <si>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</si>
  <si>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</si>
  <si>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</si>
  <si>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</si>
  <si>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</si>
  <si>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</si>
  <si>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</si>
  <si>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</si>
  <si>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</si>
  <si>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</si>
  <si>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</si>
  <si>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</si>
  <si>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</si>
  <si>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</si>
  <si>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</si>
  <si>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</si>
  <si>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</si>
  <si>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</si>
  <si>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</si>
  <si>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</si>
  <si>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</si>
  <si>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</si>
  <si>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</si>
  <si>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</si>
  <si>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</si>
  <si>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</si>
  <si>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</si>
  <si>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</si>
  <si>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</si>
  <si>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</si>
  <si>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</si>
  <si>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</si>
  <si>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</si>
  <si>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</si>
  <si>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</si>
  <si>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</si>
  <si>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</si>
  <si>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</si>
  <si>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</si>
  <si>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</si>
  <si>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</si>
  <si>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</si>
  <si>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</si>
  <si>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</si>
  <si>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</si>
  <si>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</si>
  <si>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</si>
  <si>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</si>
  <si>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</si>
  <si>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</si>
  <si>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</si>
  <si>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</si>
  <si>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</si>
  <si>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</si>
  <si>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</si>
  <si>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</si>
  <si>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</si>
  <si>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</si>
  <si>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</si>
  <si>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3</t>
  </si>
  <si>
    <r>
      <rPr>
        <b/>
        <sz val="7"/>
        <color indexed="8"/>
        <rFont val="Times New Roman"/>
        <family val="1"/>
      </rPr>
      <t xml:space="preserve">  </t>
    </r>
    <r>
      <rPr>
        <b/>
        <sz val="11"/>
        <color indexed="8"/>
        <rFont val="Times New Roman"/>
        <family val="1"/>
      </rPr>
      <t>SURSE DE FINANŢARE A PROIECTULUI</t>
    </r>
  </si>
  <si>
    <t>(ron)</t>
  </si>
  <si>
    <t>buget cerere</t>
  </si>
  <si>
    <t>calculat</t>
  </si>
  <si>
    <t>an 0</t>
  </si>
  <si>
    <t>Este recomandata utilizarea acestei machete; modificarea formulelor de calcul atrage dupa sine excluderea aplicatiei de la finantare.</t>
  </si>
  <si>
    <t>Modelul contine urmatoarele foi de calcul:</t>
  </si>
  <si>
    <t>Date de intrare:</t>
  </si>
  <si>
    <t>1 Bilant</t>
  </si>
  <si>
    <t xml:space="preserve"> ==&gt; se introduc datele din bilantul beneficiarului, pentru ultimele trei exercitii financiare incheiate</t>
  </si>
  <si>
    <t>Rezultate:</t>
  </si>
  <si>
    <t xml:space="preserve"> ==&gt; se determina indicatorii de performanta a proiectului de investitie</t>
  </si>
  <si>
    <t xml:space="preserve"> ==&gt; se determina sustanabilitatea proiectului de investitie, in functie de fluxul de numerar total cumulat</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</si>
  <si>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</si>
  <si>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A nu se modifica formulele de calcul - acestea sunt calculate automat in urma introducerii datelor de intrare</t>
  </si>
  <si>
    <t xml:space="preserve"> ==&gt; se determina finanţarea nerambursabila pentru proiectele generatoare de venit, prin Metoda necesarului de finantare ("funding-gap")</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</si>
  <si>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</si>
  <si>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</si>
  <si>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</si>
  <si>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</si>
  <si>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</si>
  <si>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</si>
  <si>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</si>
  <si>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</si>
  <si>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</si>
  <si>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</si>
  <si>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</si>
  <si>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</si>
  <si>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</si>
  <si>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</si>
  <si>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</si>
  <si>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</si>
  <si>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</si>
  <si>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</si>
  <si>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</si>
  <si>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</si>
  <si>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</si>
  <si>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</si>
  <si>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</si>
  <si>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</si>
  <si>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</si>
  <si>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</si>
  <si>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</si>
  <si>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</si>
  <si>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</si>
  <si>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</si>
  <si>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</si>
  <si>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</si>
  <si>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</si>
  <si>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</si>
  <si>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</si>
  <si>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</si>
  <si>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</si>
  <si>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</si>
  <si>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</si>
  <si>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</si>
  <si>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</si>
  <si>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</si>
  <si>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</si>
  <si>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</si>
  <si>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</si>
  <si>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</si>
  <si>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</si>
  <si>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</si>
  <si>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</si>
  <si>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</si>
  <si>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</si>
  <si>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</si>
  <si>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</si>
  <si>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</si>
  <si>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</si>
  <si>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</si>
  <si>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</si>
  <si>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</si>
  <si>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</si>
  <si>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</si>
  <si>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</si>
  <si>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</si>
  <si>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</si>
  <si>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</si>
  <si>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</si>
  <si>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</si>
  <si>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</si>
  <si>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</si>
  <si>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</si>
  <si>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</si>
  <si>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</si>
  <si>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</si>
  <si>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</si>
  <si>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</si>
  <si>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</si>
  <si>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</si>
  <si>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</si>
  <si>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</si>
  <si>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</si>
  <si>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</si>
  <si>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</si>
  <si>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</si>
  <si>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</si>
  <si>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</si>
  <si>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</si>
  <si>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</si>
  <si>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</si>
  <si>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</si>
  <si>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</si>
  <si>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</si>
  <si>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</si>
  <si>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</si>
  <si>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</si>
  <si>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</si>
  <si>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</si>
  <si>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</si>
  <si>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</si>
  <si>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</si>
  <si>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</si>
  <si>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</si>
  <si>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</si>
  <si>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</si>
  <si>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</si>
  <si>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</si>
  <si>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</si>
  <si>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</si>
  <si>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</si>
  <si>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</si>
  <si>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</si>
  <si>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</si>
  <si>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</si>
  <si>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</si>
  <si>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</si>
  <si>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</si>
  <si>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</si>
  <si>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</si>
  <si>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</si>
  <si>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</si>
  <si>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</si>
  <si>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</si>
  <si>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</si>
  <si>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</si>
  <si>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</si>
  <si>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</si>
  <si>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</si>
  <si>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</si>
  <si>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</si>
  <si>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</si>
  <si>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</si>
  <si>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</si>
  <si>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</si>
  <si>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</si>
  <si>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</si>
  <si>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</si>
  <si>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r>
      <rPr>
        <b/>
        <sz val="16"/>
        <rFont val="Wingdings"/>
        <charset val="2"/>
      </rPr>
      <t xml:space="preserve">þ </t>
    </r>
    <r>
      <rPr>
        <b/>
        <sz val="16"/>
        <rFont val="Times New Roman"/>
        <family val="1"/>
      </rPr>
      <t>Costuri investitionale si acoperirea (finantarea) acestora</t>
    </r>
  </si>
  <si>
    <t>CONTUL DE REZULTAT PATRIMONIAL</t>
  </si>
  <si>
    <r>
      <rPr>
        <b/>
        <sz val="14"/>
        <color indexed="8"/>
        <rFont val="Wingdings"/>
        <charset val="2"/>
      </rPr>
      <t xml:space="preserve">þ </t>
    </r>
    <r>
      <rPr>
        <b/>
        <sz val="14"/>
        <color indexed="8"/>
        <rFont val="Times New Roman"/>
        <family val="1"/>
      </rPr>
      <t xml:space="preserve">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r>
  </si>
  <si>
    <r>
      <rPr>
        <b/>
        <sz val="16"/>
        <color indexed="8"/>
        <rFont val="Wingdings"/>
        <charset val="2"/>
      </rPr>
      <t xml:space="preserve">þ </t>
    </r>
    <r>
      <rPr>
        <b/>
        <sz val="16"/>
        <color indexed="8"/>
        <rFont val="Times New Roman"/>
        <family val="1"/>
      </rPr>
      <t>Determinarea sustenabilitatii financiare a proiectului</t>
    </r>
  </si>
  <si>
    <t>In acest tabel sunt inregistrate incasarile si platile aferente activitatilor de exploatare si de investitii generate exclusiv de proiectul de investitie</t>
  </si>
  <si>
    <t>Analiza financiara a UAT</t>
  </si>
  <si>
    <r>
      <t>variatia (</t>
    </r>
    <r>
      <rPr>
        <sz val="12"/>
        <color indexed="8"/>
        <rFont val="Symbol"/>
        <family val="1"/>
        <charset val="2"/>
      </rPr>
      <t>D</t>
    </r>
    <r>
      <rPr>
        <sz val="12"/>
        <color indexed="8"/>
        <rFont val="Times New Roman"/>
        <family val="1"/>
      </rPr>
      <t>) TN</t>
    </r>
  </si>
  <si>
    <r>
      <rPr>
        <b/>
        <u/>
        <sz val="10"/>
        <color indexed="17"/>
        <rFont val="Times New Roman"/>
        <family val="1"/>
      </rPr>
      <t>Interpretare</t>
    </r>
    <r>
      <rPr>
        <sz val="10"/>
        <color indexed="17"/>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</si>
  <si>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indexed="17"/>
        <rFont val="Times New Roman"/>
        <family val="1"/>
      </rPr>
      <t>Interpretare</t>
    </r>
    <r>
      <rPr>
        <sz val="10"/>
        <color indexed="17"/>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</si>
  <si>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indexed="17"/>
        <rFont val="Times New Roman"/>
        <family val="1"/>
      </rPr>
      <t>Interpretare</t>
    </r>
    <r>
      <rPr>
        <sz val="10"/>
        <color indexed="17"/>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</si>
  <si>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indexed="17"/>
        <rFont val="Times New Roman"/>
        <family val="1"/>
      </rPr>
      <t>Interpretare</t>
    </r>
    <r>
      <rPr>
        <sz val="10"/>
        <color indexed="17"/>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</si>
  <si>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</si>
  <si>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</si>
  <si>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</si>
  <si>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</si>
  <si>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</si>
  <si>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</si>
  <si>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</si>
  <si>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</si>
  <si>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</si>
  <si>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</si>
  <si>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</si>
  <si>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</si>
  <si>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</si>
  <si>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</si>
  <si>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</si>
  <si>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</si>
  <si>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</si>
  <si>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</si>
  <si>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</si>
  <si>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</si>
  <si>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</si>
  <si>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</si>
  <si>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</si>
  <si>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</si>
  <si>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</si>
  <si>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</si>
  <si>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</si>
  <si>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</si>
  <si>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</si>
  <si>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</si>
  <si>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</si>
  <si>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</si>
  <si>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</si>
  <si>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</si>
  <si>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</si>
  <si>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</si>
  <si>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</si>
  <si>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</si>
  <si>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</si>
  <si>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</si>
  <si>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</si>
  <si>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</si>
  <si>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</si>
  <si>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</si>
  <si>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</si>
  <si>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</si>
  <si>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</si>
  <si>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</si>
  <si>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</si>
  <si>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</si>
  <si>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</si>
  <si>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</si>
  <si>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</si>
  <si>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</si>
  <si>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r>
      <t>PROIECTII FINANCIARE</t>
    </r>
    <r>
      <rPr>
        <b/>
        <sz val="14"/>
        <color indexed="8"/>
        <rFont val="Times New Roman"/>
        <family val="1"/>
      </rPr>
      <t xml:space="preserve"> INCREMENTALE (marginale)</t>
    </r>
    <r>
      <rPr>
        <b/>
        <sz val="10"/>
        <color indexed="8"/>
        <rFont val="Times New Roman"/>
        <family val="1"/>
      </rPr>
      <t xml:space="preserve"> </t>
    </r>
  </si>
  <si>
    <t>Cheltuieli cu apa</t>
  </si>
  <si>
    <t>Alte cheltuieli din afara (cu utilitati)</t>
  </si>
  <si>
    <t xml:space="preserve">Total venituri operationale </t>
  </si>
  <si>
    <t>Alte venituri obtinute prin valorificarea investitiei</t>
  </si>
  <si>
    <t>Cheltuieli generale de administratie</t>
  </si>
  <si>
    <t>Cheltuieli cu concesiunile</t>
  </si>
  <si>
    <t>Cheltuieli cu logistica</t>
  </si>
  <si>
    <t>Alte cheltuieli operationale</t>
  </si>
  <si>
    <t>Cheltuieli privind dobanzile (exclusiv cele pentru proiectul de investitie)</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</si>
  <si>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</si>
  <si>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</si>
  <si>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</si>
  <si>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</si>
  <si>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</si>
  <si>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</si>
  <si>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</si>
  <si>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</si>
  <si>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</si>
  <si>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</si>
  <si>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</si>
  <si>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</si>
  <si>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</si>
  <si>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</si>
  <si>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</si>
  <si>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</si>
  <si>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</si>
  <si>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</si>
  <si>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</si>
  <si>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</si>
  <si>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</si>
  <si>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Studii de teren  (geotehnice, geologice, topografice, hidrologice, hidrogeotehnice, fotogrammetrice, topografice şi de stabilitate a terenului)</t>
  </si>
  <si>
    <t>TOTAL CAPITOL 5</t>
  </si>
  <si>
    <t>Pregatirea personalului de exploatare</t>
  </si>
  <si>
    <t>Probe tehnologice si teste</t>
  </si>
  <si>
    <t>TOTAL CAPITOL 6</t>
  </si>
  <si>
    <t>Grad de autofinantare</t>
  </si>
  <si>
    <t xml:space="preserve">Ponderea cheltuielilor de capital in venituri proprii </t>
  </si>
  <si>
    <t>Ponderea cheltuielilor de capital in venituri proprii</t>
  </si>
  <si>
    <t xml:space="preserve"> ==&gt; se introduc datele aferente bugetului cererii de finantare</t>
  </si>
  <si>
    <t xml:space="preserve"> ==&gt; sunt calculati indicatorii care semnaleaza situatia de "dificultate" a beneficiarului
este folosit un cod de culori - rosu pentru semn dificultate; verde pentru lipsa semn dificultate
Obs: calcule automate; repere pentru fiecare indicator</t>
  </si>
  <si>
    <t>Introducerea datelor din situatiile financiare (bilant, cont de rezultat patrimonial)</t>
  </si>
  <si>
    <r>
      <rPr>
        <b/>
        <u/>
        <sz val="10"/>
        <color indexed="17"/>
        <rFont val="Times New Roman"/>
        <family val="1"/>
      </rPr>
      <t>Interpretare</t>
    </r>
    <r>
      <rPr>
        <sz val="10"/>
        <color indexed="17"/>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</si>
  <si>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indexed="17"/>
        <rFont val="Times New Roman"/>
        <family val="1"/>
      </rPr>
      <t>Interpretare</t>
    </r>
    <r>
      <rPr>
        <sz val="10"/>
        <color indexed="17"/>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</si>
  <si>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</si>
  <si>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</si>
  <si>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</si>
  <si>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</si>
  <si>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</si>
  <si>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</si>
  <si>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</si>
  <si>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</si>
  <si>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</si>
  <si>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</si>
  <si>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</si>
  <si>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</si>
  <si>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</si>
  <si>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</si>
  <si>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</si>
  <si>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</si>
  <si>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</si>
  <si>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</si>
  <si>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</si>
  <si>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</si>
  <si>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</si>
  <si>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</si>
  <si>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</si>
  <si>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Determinarea indicatorilor de performanta financiara a proiectului</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</si>
  <si>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</si>
  <si>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</si>
  <si>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</si>
  <si>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</si>
  <si>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</si>
  <si>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t>Gradinita cu Program Prelungit Gulliver</t>
  </si>
</sst>
</file>

<file path=xl/styles.xml><?xml version="1.0" encoding="utf-8"?>
<styleSheet xmlns="http://schemas.openxmlformats.org/spreadsheetml/2006/main">
  <numFmts count="4">
    <numFmt numFmtId="164" formatCode="#,##0.00\ &quot;RON&quot;;[Red]\-#,##0.00\ &quot;RON&quot;"/>
    <numFmt numFmtId="165" formatCode="_(* #,##0.00_);_(* \(#,##0.00\);_(* &quot;-&quot;??_);_(@_)"/>
    <numFmt numFmtId="166" formatCode="#,##0.000"/>
    <numFmt numFmtId="167" formatCode="#,##0.00_ ;[Red]\-#,##0.00\ "/>
  </numFmts>
  <fonts count="155">
    <font>
      <sz val="10"/>
      <name val="Arial"/>
      <family val="2"/>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indexed="56"/>
      <name val="Times New Roman"/>
      <family val="1"/>
    </font>
    <font>
      <b/>
      <sz val="10"/>
      <name val="Times New Roman"/>
      <family val="1"/>
    </font>
    <font>
      <sz val="12"/>
      <name val="Arial"/>
      <family val="2"/>
    </font>
    <font>
      <b/>
      <sz val="12"/>
      <name val="Arial"/>
      <family val="2"/>
    </font>
    <font>
      <sz val="12"/>
      <color indexed="55"/>
      <name val="Times New Roman"/>
      <family val="1"/>
    </font>
    <font>
      <sz val="10"/>
      <color indexed="55"/>
      <name val="Arial"/>
      <family val="2"/>
    </font>
    <font>
      <b/>
      <i/>
      <sz val="10"/>
      <name val="Arial"/>
      <family val="2"/>
    </font>
    <font>
      <b/>
      <i/>
      <sz val="14"/>
      <name val="Times New Roman"/>
      <family val="1"/>
    </font>
    <font>
      <b/>
      <sz val="8"/>
      <name val="Times New Roman"/>
      <family val="1"/>
    </font>
    <font>
      <sz val="8"/>
      <name val="Times New Roman"/>
      <family val="1"/>
    </font>
    <font>
      <b/>
      <i/>
      <sz val="12"/>
      <color indexed="10"/>
      <name val="Times New Roman"/>
      <family val="1"/>
    </font>
    <font>
      <b/>
      <sz val="10"/>
      <color indexed="8"/>
      <name val="Times New Roman"/>
      <family val="1"/>
    </font>
    <font>
      <sz val="10"/>
      <color indexed="8"/>
      <name val="Trebuchet MS"/>
      <family val="2"/>
    </font>
    <font>
      <i/>
      <sz val="10"/>
      <color indexed="8"/>
      <name val="Times New Roman"/>
      <family val="1"/>
    </font>
    <font>
      <b/>
      <i/>
      <sz val="10"/>
      <color indexed="8"/>
      <name val="Times New Roman"/>
      <family val="1"/>
    </font>
    <font>
      <b/>
      <sz val="10"/>
      <color indexed="8"/>
      <name val="Trebuchet MS"/>
      <family val="2"/>
    </font>
    <font>
      <b/>
      <sz val="10"/>
      <color indexed="17"/>
      <name val="Times New Roman"/>
      <family val="1"/>
    </font>
    <font>
      <b/>
      <i/>
      <sz val="10"/>
      <color indexed="10"/>
      <name val="Times New Roman"/>
      <family val="1"/>
    </font>
    <font>
      <sz val="10"/>
      <color indexed="8"/>
      <name val="Times New Roman"/>
      <family val="1"/>
    </font>
    <font>
      <b/>
      <i/>
      <sz val="10"/>
      <name val="Times New Roman"/>
      <family val="1"/>
    </font>
    <font>
      <b/>
      <sz val="10"/>
      <color indexed="10"/>
      <name val="Times New Roman"/>
      <family val="1"/>
    </font>
    <font>
      <b/>
      <i/>
      <sz val="14"/>
      <name val="Wingdings"/>
      <charset val="2"/>
    </font>
    <font>
      <b/>
      <i/>
      <sz val="14"/>
      <name val="Arial"/>
      <family val="2"/>
    </font>
    <font>
      <b/>
      <sz val="12"/>
      <color indexed="8"/>
      <name val="Times New Roman"/>
      <family val="1"/>
    </font>
    <font>
      <sz val="10"/>
      <name val="Trebuchet MS"/>
      <family val="2"/>
    </font>
    <font>
      <b/>
      <sz val="12"/>
      <color indexed="8"/>
      <name val="Trebuchet MS"/>
      <family val="2"/>
    </font>
    <font>
      <b/>
      <i/>
      <sz val="12"/>
      <color indexed="8"/>
      <name val="Times New Roman"/>
      <family val="1"/>
    </font>
    <font>
      <b/>
      <sz val="11"/>
      <name val="Times New Roman"/>
      <family val="1"/>
    </font>
    <font>
      <b/>
      <sz val="10"/>
      <color indexed="40"/>
      <name val="Times New Roman"/>
      <family val="1"/>
    </font>
    <font>
      <i/>
      <sz val="10"/>
      <name val="Times New Roman"/>
      <family val="1"/>
    </font>
    <font>
      <b/>
      <i/>
      <sz val="16"/>
      <color indexed="8"/>
      <name val="Times New Roman"/>
      <family val="1"/>
    </font>
    <font>
      <sz val="9"/>
      <color indexed="8"/>
      <name val="Times New Roman"/>
      <family val="1"/>
    </font>
    <font>
      <b/>
      <sz val="14"/>
      <name val="Times New Roman"/>
      <family val="1"/>
    </font>
    <font>
      <sz val="10"/>
      <color indexed="10"/>
      <name val="Times New Roman"/>
      <family val="1"/>
    </font>
    <font>
      <sz val="14"/>
      <color indexed="8"/>
      <name val="Wingdings"/>
      <charset val="2"/>
    </font>
    <font>
      <sz val="14"/>
      <color indexed="8"/>
      <name val="Times New Roman"/>
      <family val="1"/>
    </font>
    <font>
      <b/>
      <i/>
      <sz val="14"/>
      <color indexed="8"/>
      <name val="Times New Roman"/>
      <family val="1"/>
    </font>
    <font>
      <b/>
      <i/>
      <sz val="14"/>
      <color indexed="8"/>
      <name val="Wingdings"/>
      <charset val="2"/>
    </font>
    <font>
      <b/>
      <i/>
      <sz val="10"/>
      <color indexed="17"/>
      <name val="Times New Roman"/>
      <family val="1"/>
    </font>
    <font>
      <sz val="9"/>
      <color indexed="23"/>
      <name val="Times New Roman"/>
      <family val="1"/>
    </font>
    <font>
      <b/>
      <sz val="9"/>
      <color indexed="8"/>
      <name val="Times New Roman"/>
      <family val="1"/>
    </font>
    <font>
      <sz val="11"/>
      <color indexed="8"/>
      <name val="Calibri"/>
      <family val="2"/>
    </font>
    <font>
      <b/>
      <u/>
      <sz val="14"/>
      <name val="Times New Roman"/>
      <family val="1"/>
    </font>
    <font>
      <sz val="12"/>
      <color indexed="8"/>
      <name val="Times New Roman"/>
      <family val="1"/>
    </font>
    <font>
      <sz val="8"/>
      <color indexed="10"/>
      <name val="Times New Roman"/>
      <family val="1"/>
    </font>
    <font>
      <b/>
      <sz val="14"/>
      <color indexed="8"/>
      <name val="Times New Roman"/>
      <family val="1"/>
    </font>
    <font>
      <b/>
      <sz val="12"/>
      <color indexed="10"/>
      <name val="Times New Roman"/>
      <family val="1"/>
    </font>
    <font>
      <b/>
      <i/>
      <u/>
      <sz val="14"/>
      <name val="Times New Roman"/>
      <family val="1"/>
    </font>
    <font>
      <sz val="12"/>
      <color indexed="50"/>
      <name val="Times New Roman"/>
      <family val="1"/>
    </font>
    <font>
      <b/>
      <sz val="12"/>
      <color indexed="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indexed="50"/>
      <name val="Times New Roman"/>
      <family val="1"/>
    </font>
    <font>
      <sz val="12"/>
      <color indexed="8"/>
      <name val="Times New Roman"/>
      <family val="1"/>
    </font>
    <font>
      <sz val="11"/>
      <color indexed="8"/>
      <name val="Times New Roman"/>
      <family val="1"/>
    </font>
    <font>
      <b/>
      <i/>
      <sz val="9"/>
      <color indexed="8"/>
      <name val="Times New Roman"/>
      <family val="1"/>
    </font>
    <font>
      <b/>
      <i/>
      <sz val="9"/>
      <color indexed="30"/>
      <name val="Times New Roman"/>
      <family val="1"/>
    </font>
    <font>
      <b/>
      <i/>
      <sz val="10"/>
      <color indexed="30"/>
      <name val="Times New Roman"/>
      <family val="1"/>
    </font>
    <font>
      <b/>
      <i/>
      <sz val="11"/>
      <color indexed="30"/>
      <name val="Times New Roman"/>
      <family val="1"/>
    </font>
    <font>
      <b/>
      <i/>
      <sz val="11"/>
      <color indexed="30"/>
      <name val="Calibri"/>
      <family val="2"/>
      <charset val="238"/>
    </font>
    <font>
      <b/>
      <sz val="11"/>
      <color indexed="8"/>
      <name val="Times New Roman"/>
      <family val="1"/>
    </font>
    <font>
      <b/>
      <sz val="11"/>
      <color indexed="8"/>
      <name val="Calibri"/>
      <family val="2"/>
      <charset val="238"/>
    </font>
    <font>
      <b/>
      <sz val="7"/>
      <color indexed="8"/>
      <name val="Times New Roman"/>
      <family val="1"/>
    </font>
    <font>
      <b/>
      <u/>
      <sz val="10"/>
      <color indexed="8"/>
      <name val="Times New Roman"/>
      <family val="1"/>
    </font>
    <font>
      <sz val="12"/>
      <color indexed="10"/>
      <name val="Times New Roman"/>
      <family val="1"/>
    </font>
    <font>
      <b/>
      <sz val="14"/>
      <color indexed="8"/>
      <name val="Times New Roman"/>
      <family val="1"/>
    </font>
    <font>
      <b/>
      <i/>
      <sz val="11"/>
      <color indexed="12"/>
      <name val="Times New Roman"/>
      <family val="1"/>
    </font>
    <font>
      <sz val="12"/>
      <color indexed="12"/>
      <name val="Times New Roman"/>
      <family val="1"/>
    </font>
    <font>
      <u/>
      <sz val="12"/>
      <color indexed="12"/>
      <name val="Times New Roman"/>
      <family val="1"/>
    </font>
    <font>
      <u/>
      <sz val="12"/>
      <color indexed="8"/>
      <name val="Times New Roman"/>
      <family val="1"/>
    </font>
    <font>
      <sz val="10"/>
      <name val="Arial"/>
      <family val="2"/>
    </font>
    <font>
      <b/>
      <u/>
      <sz val="16"/>
      <color indexed="8"/>
      <name val="Times New Roman"/>
      <family val="1"/>
    </font>
    <font>
      <sz val="10"/>
      <color indexed="8"/>
      <name val="Arial"/>
      <family val="2"/>
    </font>
    <font>
      <u/>
      <sz val="16"/>
      <color indexed="8"/>
      <name val="Times New Roman"/>
      <family val="1"/>
    </font>
    <font>
      <i/>
      <sz val="12"/>
      <color indexed="8"/>
      <name val="Times New Roman"/>
      <family val="1"/>
    </font>
    <font>
      <u/>
      <sz val="12"/>
      <color indexed="8"/>
      <name val="Times New Roman"/>
      <family val="1"/>
    </font>
    <font>
      <sz val="16"/>
      <color indexed="8"/>
      <name val="Times New Roman"/>
      <family val="1"/>
    </font>
    <font>
      <sz val="14"/>
      <color indexed="8"/>
      <name val="Times New Roman"/>
      <family val="1"/>
    </font>
    <font>
      <sz val="8"/>
      <color indexed="8"/>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b/>
      <sz val="16"/>
      <name val="Times New Roman"/>
      <family val="1"/>
    </font>
    <font>
      <b/>
      <sz val="16"/>
      <name val="Wingdings"/>
      <charset val="2"/>
    </font>
    <font>
      <b/>
      <sz val="10"/>
      <color indexed="8"/>
      <name val="Arial"/>
      <family val="2"/>
    </font>
    <font>
      <b/>
      <sz val="16"/>
      <color indexed="8"/>
      <name val="Times New Roman"/>
      <family val="1"/>
    </font>
    <font>
      <b/>
      <sz val="14"/>
      <color indexed="8"/>
      <name val="Wingdings"/>
      <charset val="2"/>
    </font>
    <font>
      <b/>
      <sz val="16"/>
      <color indexed="8"/>
      <name val="Wingdings"/>
      <charset val="2"/>
    </font>
    <font>
      <sz val="12"/>
      <color indexed="8"/>
      <name val="Symbol"/>
      <family val="1"/>
      <charset val="2"/>
    </font>
    <font>
      <sz val="12"/>
      <color indexed="8"/>
      <name val="Arial"/>
      <family val="2"/>
    </font>
    <font>
      <sz val="10"/>
      <color indexed="17"/>
      <name val="Times New Roman"/>
      <family val="1"/>
    </font>
    <font>
      <b/>
      <u/>
      <sz val="10"/>
      <color indexed="17"/>
      <name val="Times New Roman"/>
      <family val="1"/>
    </font>
    <font>
      <b/>
      <sz val="11"/>
      <color indexed="8"/>
      <name val="Trebuchet MS"/>
      <family val="2"/>
    </font>
    <font>
      <sz val="10"/>
      <color indexed="22"/>
      <name val="Times New Roman"/>
      <family val="1"/>
    </font>
    <font>
      <sz val="12"/>
      <color indexed="8"/>
      <name val="Times New Roman"/>
      <family val="1"/>
    </font>
    <font>
      <i/>
      <sz val="12"/>
      <name val="Times New Roman"/>
      <family val="1"/>
    </font>
    <font>
      <vertAlign val="subscript"/>
      <sz val="12"/>
      <name val="Times New Roman"/>
      <family val="1"/>
    </font>
    <font>
      <b/>
      <sz val="12"/>
      <color indexed="8"/>
      <name val="Calibri"/>
      <family val="2"/>
      <charset val="238"/>
    </font>
    <font>
      <b/>
      <sz val="12"/>
      <name val="Times New Roman"/>
      <family val="1"/>
      <charset val="238"/>
    </font>
    <font>
      <sz val="11"/>
      <name val="Times New Roman"/>
      <family val="1"/>
      <charset val="238"/>
    </font>
    <font>
      <sz val="10"/>
      <name val="Symbol"/>
      <family val="1"/>
      <charset val="2"/>
    </font>
    <font>
      <b/>
      <u/>
      <sz val="12"/>
      <color indexed="8"/>
      <name val="Times New Roman"/>
      <family val="1"/>
    </font>
    <font>
      <sz val="12"/>
      <color indexed="8"/>
      <name val="Trebuchet MS"/>
      <family val="2"/>
    </font>
    <font>
      <sz val="10"/>
      <color indexed="22"/>
      <name val="Trebuchet MS"/>
      <family val="2"/>
    </font>
    <font>
      <sz val="8"/>
      <color indexed="40"/>
      <name val="Times New Roman"/>
      <family val="1"/>
    </font>
    <font>
      <sz val="10"/>
      <color indexed="40"/>
      <name val="Times New Roman"/>
      <family val="1"/>
    </font>
    <font>
      <sz val="12"/>
      <color indexed="17"/>
      <name val="Times New Roman"/>
      <family val="1"/>
    </font>
    <font>
      <b/>
      <i/>
      <sz val="12"/>
      <color indexed="17"/>
      <name val="Times New Roman"/>
      <family val="1"/>
    </font>
    <font>
      <i/>
      <sz val="10"/>
      <color indexed="10"/>
      <name val="Times New Roman"/>
      <family val="1"/>
    </font>
    <font>
      <b/>
      <i/>
      <sz val="12"/>
      <color indexed="30"/>
      <name val="Times New Roman"/>
      <family val="1"/>
    </font>
    <font>
      <sz val="10"/>
      <color indexed="30"/>
      <name val="Times New Roman"/>
      <family val="1"/>
    </font>
    <font>
      <b/>
      <sz val="10"/>
      <color indexed="30"/>
      <name val="Times New Roman"/>
      <family val="1"/>
    </font>
    <font>
      <sz val="10"/>
      <color indexed="30"/>
      <name val="Trebuchet MS"/>
      <family val="2"/>
    </font>
    <font>
      <b/>
      <sz val="10"/>
      <name val="Times New Roman"/>
      <family val="1"/>
      <charset val="238"/>
    </font>
    <font>
      <sz val="11"/>
      <color indexed="10"/>
      <name val="Times New Roman"/>
      <family val="1"/>
    </font>
    <font>
      <i/>
      <sz val="9"/>
      <color indexed="8"/>
      <name val="Times New Roman"/>
      <family val="1"/>
      <charset val="238"/>
    </font>
    <font>
      <b/>
      <sz val="10"/>
      <color indexed="8"/>
      <name val="Times New Roman"/>
      <family val="1"/>
      <charset val="238"/>
    </font>
    <font>
      <b/>
      <sz val="10"/>
      <color indexed="10"/>
      <name val="Trebuchet MS"/>
      <family val="2"/>
    </font>
    <font>
      <sz val="9"/>
      <color indexed="8"/>
      <name val="Times New Roman"/>
      <family val="1"/>
      <charset val="238"/>
    </font>
    <font>
      <b/>
      <sz val="9"/>
      <color indexed="8"/>
      <name val="Times New Roman"/>
      <family val="1"/>
      <charset val="238"/>
    </font>
    <font>
      <b/>
      <sz val="9"/>
      <name val="Times New Roman"/>
      <family val="1"/>
      <charset val="238"/>
    </font>
    <font>
      <sz val="9"/>
      <name val="Times New Roman"/>
      <family val="1"/>
      <charset val="238"/>
    </font>
    <font>
      <b/>
      <i/>
      <sz val="9"/>
      <color indexed="8"/>
      <name val="Times New Roman"/>
      <family val="1"/>
      <charset val="238"/>
    </font>
    <font>
      <i/>
      <sz val="10"/>
      <name val="Times New Roman"/>
      <family val="1"/>
      <charset val="238"/>
    </font>
    <font>
      <b/>
      <i/>
      <sz val="10"/>
      <color indexed="23"/>
      <name val="Times New Roman"/>
      <family val="1"/>
      <charset val="238"/>
    </font>
    <font>
      <b/>
      <i/>
      <sz val="9"/>
      <color indexed="23"/>
      <name val="Times New Roman"/>
      <family val="1"/>
      <charset val="238"/>
    </font>
    <font>
      <sz val="10"/>
      <name val="Times New Roman"/>
      <family val="1"/>
      <charset val="238"/>
    </font>
    <font>
      <sz val="10"/>
      <color indexed="9"/>
      <name val="Times New Roman"/>
      <family val="1"/>
    </font>
    <font>
      <b/>
      <sz val="10"/>
      <color indexed="9"/>
      <name val="Times New Roman"/>
      <family val="1"/>
    </font>
    <font>
      <b/>
      <i/>
      <sz val="12"/>
      <color indexed="30"/>
      <name val="Times New Roman"/>
      <family val="1"/>
      <charset val="238"/>
    </font>
    <font>
      <b/>
      <i/>
      <u/>
      <sz val="12"/>
      <color indexed="30"/>
      <name val="Times New Roman"/>
      <family val="1"/>
      <charset val="238"/>
    </font>
    <font>
      <b/>
      <sz val="9"/>
      <color indexed="10"/>
      <name val="Times New Roman"/>
      <family val="1"/>
      <charset val="238"/>
    </font>
    <font>
      <sz val="10"/>
      <color indexed="8"/>
      <name val="Times New Roman"/>
      <family val="1"/>
      <charset val="238"/>
    </font>
    <font>
      <b/>
      <i/>
      <u/>
      <sz val="12"/>
      <color indexed="12"/>
      <name val="Times New Roman"/>
      <family val="1"/>
      <charset val="238"/>
    </font>
    <font>
      <b/>
      <u/>
      <sz val="12"/>
      <color indexed="8"/>
      <name val="Times New Roman"/>
      <family val="1"/>
      <charset val="238"/>
    </font>
    <font>
      <b/>
      <sz val="12"/>
      <color indexed="8"/>
      <name val="Times New Roman"/>
      <family val="1"/>
      <charset val="238"/>
    </font>
    <font>
      <sz val="8"/>
      <name val="Arial"/>
      <family val="2"/>
    </font>
    <font>
      <sz val="11"/>
      <color theme="1"/>
      <name val="Calibri"/>
      <family val="2"/>
      <charset val="238"/>
      <scheme val="minor"/>
    </font>
    <font>
      <u/>
      <sz val="11"/>
      <color theme="10"/>
      <name val="Calibri"/>
      <family val="2"/>
    </font>
    <font>
      <sz val="11"/>
      <color theme="1"/>
      <name val="Calibri"/>
      <family val="2"/>
      <scheme val="minor"/>
    </font>
  </fonts>
  <fills count="9">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55"/>
        <bgColor indexed="64"/>
      </patternFill>
    </fill>
    <fill>
      <patternFill patternType="solid">
        <fgColor indexed="50"/>
        <bgColor indexed="64"/>
      </patternFill>
    </fill>
    <fill>
      <patternFill patternType="solid">
        <fgColor indexed="40"/>
        <bgColor indexed="64"/>
      </patternFill>
    </fill>
  </fills>
  <borders count="47">
    <border>
      <left/>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17"/>
      </left>
      <right/>
      <top style="thick">
        <color indexed="17"/>
      </top>
      <bottom/>
      <diagonal/>
    </border>
    <border>
      <left/>
      <right style="thick">
        <color indexed="17"/>
      </right>
      <top style="thick">
        <color indexed="17"/>
      </top>
      <bottom/>
      <diagonal/>
    </border>
    <border>
      <left style="thick">
        <color indexed="17"/>
      </left>
      <right/>
      <top/>
      <bottom/>
      <diagonal/>
    </border>
    <border>
      <left/>
      <right style="thick">
        <color indexed="17"/>
      </right>
      <top/>
      <bottom/>
      <diagonal/>
    </border>
    <border>
      <left style="thick">
        <color indexed="17"/>
      </left>
      <right/>
      <top/>
      <bottom style="thick">
        <color indexed="17"/>
      </bottom>
      <diagonal/>
    </border>
    <border>
      <left/>
      <right style="thick">
        <color indexed="17"/>
      </right>
      <top/>
      <bottom style="thick">
        <color indexed="17"/>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diagonal/>
    </border>
    <border>
      <left/>
      <right/>
      <top style="dashed">
        <color indexed="64"/>
      </top>
      <bottom/>
      <diagonal/>
    </border>
    <border>
      <left style="dashed">
        <color indexed="64"/>
      </left>
      <right/>
      <top/>
      <bottom/>
      <diagonal/>
    </border>
    <border>
      <left style="medium">
        <color indexed="62"/>
      </left>
      <right/>
      <top style="medium">
        <color indexed="62"/>
      </top>
      <bottom/>
      <diagonal/>
    </border>
    <border>
      <left/>
      <right style="medium">
        <color indexed="62"/>
      </right>
      <top style="medium">
        <color indexed="62"/>
      </top>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style="medium">
        <color indexed="62"/>
      </right>
      <top/>
      <bottom style="medium">
        <color indexed="62"/>
      </bottom>
      <diagonal/>
    </border>
    <border>
      <left style="thin">
        <color indexed="64"/>
      </left>
      <right/>
      <top/>
      <bottom/>
      <diagonal/>
    </border>
    <border>
      <left style="dashed">
        <color indexed="64"/>
      </left>
      <right style="dashed">
        <color indexed="64"/>
      </right>
      <top style="dashed">
        <color indexed="64"/>
      </top>
      <bottom/>
      <diagonal/>
    </border>
    <border>
      <left style="dashed">
        <color indexed="64"/>
      </left>
      <right style="dashed">
        <color indexed="64"/>
      </right>
      <top/>
      <bottom style="dashed">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0">
    <xf numFmtId="0" fontId="0" fillId="0" borderId="0"/>
    <xf numFmtId="0" fontId="153" fillId="0" borderId="0" applyNumberFormat="0" applyFill="0" applyBorder="0" applyAlignment="0" applyProtection="0">
      <alignment vertical="top"/>
      <protection locked="0"/>
    </xf>
    <xf numFmtId="0" fontId="152" fillId="0" borderId="0"/>
    <xf numFmtId="0" fontId="152" fillId="0" borderId="0"/>
    <xf numFmtId="0" fontId="154" fillId="0" borderId="0"/>
    <xf numFmtId="0" fontId="154" fillId="0" borderId="0"/>
    <xf numFmtId="0" fontId="154" fillId="0" borderId="0"/>
    <xf numFmtId="0" fontId="154" fillId="0" borderId="0"/>
    <xf numFmtId="9" fontId="82" fillId="0" borderId="0" applyFont="0" applyFill="0" applyBorder="0" applyAlignment="0" applyProtection="0"/>
    <xf numFmtId="9" fontId="50" fillId="0" borderId="0" applyFont="0" applyFill="0" applyBorder="0" applyAlignment="0" applyProtection="0"/>
  </cellStyleXfs>
  <cellXfs count="1142">
    <xf numFmtId="0" fontId="0" fillId="0" borderId="0" xfId="0"/>
    <xf numFmtId="0" fontId="1" fillId="0" borderId="0" xfId="0" applyFont="1"/>
    <xf numFmtId="0" fontId="2" fillId="0" borderId="0" xfId="0" applyFont="1"/>
    <xf numFmtId="0" fontId="0" fillId="0" borderId="0" xfId="0" applyFont="1"/>
    <xf numFmtId="0" fontId="6" fillId="0" borderId="0" xfId="0" applyFont="1"/>
    <xf numFmtId="0" fontId="2" fillId="0" borderId="0" xfId="0" applyFont="1" applyBorder="1"/>
    <xf numFmtId="0" fontId="1" fillId="0" borderId="0" xfId="0" applyFont="1" applyBorder="1"/>
    <xf numFmtId="0" fontId="9" fillId="2" borderId="0" xfId="0" applyFont="1" applyFill="1" applyAlignment="1">
      <alignment horizontal="left" vertical="center"/>
    </xf>
    <xf numFmtId="0" fontId="11" fillId="0" borderId="0" xfId="0" applyFont="1"/>
    <xf numFmtId="3" fontId="0" fillId="0" borderId="0" xfId="0" applyNumberFormat="1"/>
    <xf numFmtId="0" fontId="1" fillId="0" borderId="0" xfId="0" applyFont="1" applyBorder="1" applyAlignment="1">
      <alignment wrapText="1"/>
    </xf>
    <xf numFmtId="3" fontId="3" fillId="0" borderId="0" xfId="0" applyNumberFormat="1" applyFont="1" applyAlignment="1">
      <alignment horizontal="right"/>
    </xf>
    <xf numFmtId="3" fontId="2" fillId="0" borderId="0" xfId="0" applyNumberFormat="1" applyFont="1"/>
    <xf numFmtId="3" fontId="1" fillId="0" borderId="0" xfId="0" applyNumberFormat="1" applyFont="1"/>
    <xf numFmtId="3" fontId="11" fillId="0" borderId="0" xfId="0" applyNumberFormat="1" applyFont="1"/>
    <xf numFmtId="0" fontId="2" fillId="2" borderId="0" xfId="0" applyFont="1" applyFill="1"/>
    <xf numFmtId="9" fontId="2" fillId="0" borderId="0" xfId="0" applyNumberFormat="1" applyFont="1"/>
    <xf numFmtId="9" fontId="1" fillId="0" borderId="0" xfId="0" applyNumberFormat="1" applyFont="1"/>
    <xf numFmtId="0" fontId="2" fillId="0" borderId="0" xfId="0" applyFont="1" applyProtection="1"/>
    <xf numFmtId="3" fontId="1" fillId="0" borderId="0" xfId="0" applyNumberFormat="1" applyFont="1" applyBorder="1" applyProtection="1"/>
    <xf numFmtId="0" fontId="1" fillId="0" borderId="0" xfId="0" applyFont="1" applyProtection="1"/>
    <xf numFmtId="4" fontId="1" fillId="0" borderId="0" xfId="0" applyNumberFormat="1" applyFont="1" applyProtection="1"/>
    <xf numFmtId="0" fontId="0" fillId="0" borderId="0" xfId="0" applyProtection="1"/>
    <xf numFmtId="0" fontId="1" fillId="0" borderId="0" xfId="0" applyFont="1" applyBorder="1" applyAlignment="1" applyProtection="1">
      <alignment vertical="distributed"/>
    </xf>
    <xf numFmtId="0" fontId="1" fillId="0" borderId="0" xfId="0" applyFont="1" applyBorder="1" applyProtection="1"/>
    <xf numFmtId="0" fontId="1" fillId="0" borderId="0" xfId="0" applyFont="1" applyFill="1" applyBorder="1" applyProtection="1"/>
    <xf numFmtId="0" fontId="6" fillId="0" borderId="0" xfId="0" applyFont="1" applyBorder="1" applyProtection="1"/>
    <xf numFmtId="0" fontId="2" fillId="0" borderId="0" xfId="0" applyFont="1" applyFill="1" applyBorder="1" applyProtection="1"/>
    <xf numFmtId="49" fontId="22" fillId="0" borderId="0" xfId="0" applyNumberFormat="1" applyFont="1" applyFill="1" applyBorder="1" applyAlignment="1" applyProtection="1">
      <alignment horizontal="center" vertical="center" wrapText="1"/>
    </xf>
    <xf numFmtId="0" fontId="6" fillId="0" borderId="0" xfId="0" applyFont="1" applyAlignment="1">
      <alignment horizontal="center"/>
    </xf>
    <xf numFmtId="0" fontId="6" fillId="0" borderId="0" xfId="0" applyFont="1" applyFill="1"/>
    <xf numFmtId="0" fontId="0" fillId="0" borderId="0" xfId="0" applyFill="1"/>
    <xf numFmtId="0" fontId="1" fillId="2" borderId="0" xfId="0" applyFont="1" applyFill="1"/>
    <xf numFmtId="0" fontId="20" fillId="0" borderId="0" xfId="0" applyFont="1" applyFill="1" applyBorder="1" applyAlignment="1" applyProtection="1">
      <alignment horizontal="center" vertical="center" wrapText="1"/>
    </xf>
    <xf numFmtId="3" fontId="1" fillId="2" borderId="0" xfId="0" applyNumberFormat="1" applyFont="1" applyFill="1" applyAlignment="1">
      <alignment horizontal="right"/>
    </xf>
    <xf numFmtId="0" fontId="0" fillId="2" borderId="0" xfId="0" applyFill="1"/>
    <xf numFmtId="49" fontId="22" fillId="0" borderId="1" xfId="0" applyNumberFormat="1" applyFont="1" applyFill="1" applyBorder="1" applyAlignment="1" applyProtection="1">
      <alignment horizontal="center" vertical="center" wrapText="1"/>
    </xf>
    <xf numFmtId="49" fontId="23" fillId="0" borderId="1" xfId="0" applyNumberFormat="1" applyFont="1" applyFill="1" applyBorder="1" applyAlignment="1" applyProtection="1">
      <alignment horizontal="center" vertical="center" wrapText="1"/>
    </xf>
    <xf numFmtId="0" fontId="16" fillId="0" borderId="0" xfId="0" applyFont="1"/>
    <xf numFmtId="0" fontId="31" fillId="0" borderId="0" xfId="0" applyFont="1"/>
    <xf numFmtId="0" fontId="6" fillId="0" borderId="0" xfId="0" applyFont="1" applyFill="1" applyBorder="1" applyAlignment="1" applyProtection="1">
      <alignment horizontal="center"/>
    </xf>
    <xf numFmtId="0" fontId="20" fillId="0" borderId="0" xfId="0" applyFont="1" applyFill="1" applyBorder="1" applyAlignment="1" applyProtection="1">
      <alignment horizontal="left" vertical="center"/>
    </xf>
    <xf numFmtId="49" fontId="35" fillId="2" borderId="0" xfId="0" applyNumberFormat="1" applyFont="1" applyFill="1" applyBorder="1" applyAlignment="1" applyProtection="1">
      <alignment horizontal="center" vertical="center" wrapText="1"/>
    </xf>
    <xf numFmtId="4" fontId="10" fillId="0" borderId="0" xfId="0" applyNumberFormat="1" applyFont="1" applyFill="1" applyBorder="1" applyAlignment="1" applyProtection="1">
      <alignment horizontal="center"/>
    </xf>
    <xf numFmtId="9" fontId="10" fillId="0" borderId="0" xfId="0" applyNumberFormat="1" applyFont="1" applyFill="1" applyBorder="1" applyAlignment="1" applyProtection="1">
      <alignment horizontal="center"/>
    </xf>
    <xf numFmtId="4" fontId="36" fillId="0" borderId="0" xfId="0" quotePrefix="1" applyNumberFormat="1" applyFont="1" applyFill="1" applyBorder="1" applyAlignment="1" applyProtection="1">
      <alignment horizontal="center"/>
    </xf>
    <xf numFmtId="0" fontId="10" fillId="0" borderId="0" xfId="0" applyFont="1" applyFill="1" applyBorder="1" applyAlignment="1" applyProtection="1">
      <alignment horizontal="left"/>
    </xf>
    <xf numFmtId="0" fontId="38" fillId="0" borderId="0" xfId="0" applyFont="1" applyFill="1" applyBorder="1" applyAlignment="1" applyProtection="1">
      <alignment horizontal="left"/>
    </xf>
    <xf numFmtId="49" fontId="38" fillId="0" borderId="0" xfId="0" applyNumberFormat="1" applyFont="1" applyFill="1" applyBorder="1" applyAlignment="1" applyProtection="1">
      <alignment horizontal="center" vertical="top"/>
    </xf>
    <xf numFmtId="0" fontId="28" fillId="0" borderId="0" xfId="0" applyFont="1" applyFill="1" applyBorder="1" applyAlignment="1" applyProtection="1">
      <alignment horizontal="center"/>
    </xf>
    <xf numFmtId="0" fontId="6" fillId="0" borderId="0" xfId="0" applyFont="1" applyFill="1" applyAlignment="1" applyProtection="1">
      <alignment horizontal="center"/>
    </xf>
    <xf numFmtId="9" fontId="10" fillId="0" borderId="2" xfId="0" applyNumberFormat="1" applyFont="1" applyFill="1" applyBorder="1" applyAlignment="1" applyProtection="1">
      <alignment horizontal="center"/>
    </xf>
    <xf numFmtId="0" fontId="28" fillId="0" borderId="0" xfId="0" applyFont="1" applyFill="1" applyAlignment="1" applyProtection="1">
      <alignment horizontal="left"/>
    </xf>
    <xf numFmtId="0" fontId="10" fillId="0" borderId="0" xfId="0" applyFont="1" applyFill="1" applyAlignment="1" applyProtection="1">
      <alignment horizontal="left"/>
    </xf>
    <xf numFmtId="0" fontId="38" fillId="0" borderId="0" xfId="0" applyFont="1" applyFill="1" applyAlignment="1" applyProtection="1">
      <alignment horizontal="left"/>
    </xf>
    <xf numFmtId="49" fontId="38" fillId="0" borderId="0" xfId="0" applyNumberFormat="1" applyFont="1" applyFill="1" applyAlignment="1" applyProtection="1">
      <alignment horizontal="center" vertical="top"/>
    </xf>
    <xf numFmtId="0" fontId="27" fillId="0" borderId="0" xfId="0" applyFont="1" applyFill="1" applyAlignment="1" applyProtection="1">
      <alignment horizontal="left"/>
    </xf>
    <xf numFmtId="3" fontId="6" fillId="0" borderId="0" xfId="0" applyNumberFormat="1" applyFont="1" applyAlignment="1">
      <alignment horizontal="center"/>
    </xf>
    <xf numFmtId="3" fontId="10" fillId="0" borderId="0" xfId="0" applyNumberFormat="1" applyFont="1" applyAlignment="1">
      <alignment horizontal="center"/>
    </xf>
    <xf numFmtId="0" fontId="10" fillId="0" borderId="0" xfId="0" applyFont="1" applyFill="1" applyAlignment="1" applyProtection="1">
      <alignment horizontal="center"/>
    </xf>
    <xf numFmtId="0" fontId="20" fillId="0" borderId="0" xfId="0" applyFont="1" applyFill="1" applyAlignment="1" applyProtection="1">
      <alignment horizontal="center" vertical="center"/>
    </xf>
    <xf numFmtId="0" fontId="6" fillId="0" borderId="3" xfId="0" applyFont="1" applyFill="1" applyBorder="1" applyAlignment="1" applyProtection="1">
      <alignment horizontal="center"/>
    </xf>
    <xf numFmtId="0" fontId="6" fillId="0" borderId="4" xfId="0" applyFont="1" applyFill="1" applyBorder="1" applyAlignment="1" applyProtection="1">
      <alignment horizontal="center"/>
    </xf>
    <xf numFmtId="0" fontId="6" fillId="0" borderId="0" xfId="0" applyFont="1" applyFill="1" applyProtection="1"/>
    <xf numFmtId="4" fontId="6" fillId="0" borderId="0" xfId="0" applyNumberFormat="1" applyFont="1" applyFill="1" applyProtection="1"/>
    <xf numFmtId="0" fontId="6" fillId="0" borderId="0" xfId="0" applyFont="1" applyFill="1" applyAlignment="1" applyProtection="1">
      <alignment vertical="distributed"/>
    </xf>
    <xf numFmtId="10" fontId="10" fillId="0" borderId="0" xfId="0" applyNumberFormat="1" applyFont="1" applyFill="1" applyAlignment="1" applyProtection="1">
      <alignment horizontal="center"/>
    </xf>
    <xf numFmtId="0" fontId="6" fillId="0" borderId="0" xfId="0" applyFont="1" applyFill="1" applyBorder="1" applyProtection="1"/>
    <xf numFmtId="4" fontId="2" fillId="0" borderId="0" xfId="0" applyNumberFormat="1" applyFont="1" applyProtection="1"/>
    <xf numFmtId="0" fontId="2" fillId="0" borderId="1" xfId="0" applyFont="1" applyBorder="1"/>
    <xf numFmtId="0" fontId="1" fillId="0" borderId="5" xfId="0" applyFont="1" applyBorder="1"/>
    <xf numFmtId="3" fontId="1" fillId="0" borderId="5" xfId="0" applyNumberFormat="1" applyFont="1" applyBorder="1"/>
    <xf numFmtId="3" fontId="6" fillId="0" borderId="0" xfId="0" applyNumberFormat="1" applyFont="1" applyFill="1" applyAlignment="1">
      <alignment horizontal="center"/>
    </xf>
    <xf numFmtId="0" fontId="2" fillId="0" borderId="5" xfId="0" applyFont="1" applyBorder="1"/>
    <xf numFmtId="4" fontId="1" fillId="0" borderId="0" xfId="0" applyNumberFormat="1" applyFont="1" applyFill="1" applyProtection="1"/>
    <xf numFmtId="0" fontId="38" fillId="0" borderId="0" xfId="0" applyFont="1" applyFill="1" applyAlignment="1" applyProtection="1">
      <alignment vertical="center"/>
    </xf>
    <xf numFmtId="0" fontId="6" fillId="0" borderId="0" xfId="0" applyFont="1" applyFill="1" applyAlignment="1">
      <alignment horizontal="center"/>
    </xf>
    <xf numFmtId="0" fontId="27" fillId="0" borderId="0" xfId="0" applyFont="1" applyFill="1" applyAlignment="1" applyProtection="1">
      <alignment wrapText="1"/>
    </xf>
    <xf numFmtId="0" fontId="20" fillId="0" borderId="6" xfId="0" applyFont="1" applyFill="1" applyBorder="1" applyAlignment="1" applyProtection="1">
      <alignment horizontal="center" vertical="center" wrapText="1"/>
    </xf>
    <xf numFmtId="49" fontId="23" fillId="0" borderId="5" xfId="0" applyNumberFormat="1" applyFont="1" applyFill="1" applyBorder="1" applyAlignment="1" applyProtection="1">
      <alignment horizontal="center" vertical="center" wrapText="1"/>
    </xf>
    <xf numFmtId="49" fontId="22" fillId="0" borderId="5" xfId="0" applyNumberFormat="1" applyFont="1" applyFill="1" applyBorder="1" applyAlignment="1" applyProtection="1">
      <alignment horizontal="center" vertical="center" wrapText="1"/>
    </xf>
    <xf numFmtId="49" fontId="35" fillId="0" borderId="1" xfId="0" applyNumberFormat="1" applyFont="1" applyFill="1" applyBorder="1" applyAlignment="1" applyProtection="1">
      <alignment horizontal="center" vertical="center" wrapText="1"/>
    </xf>
    <xf numFmtId="3" fontId="64" fillId="0" borderId="0" xfId="0" applyNumberFormat="1" applyFont="1" applyBorder="1" applyProtection="1"/>
    <xf numFmtId="3" fontId="58" fillId="0" borderId="0" xfId="0" applyNumberFormat="1" applyFont="1" applyBorder="1" applyProtection="1"/>
    <xf numFmtId="3" fontId="2" fillId="0" borderId="0" xfId="0" applyNumberFormat="1" applyFont="1" applyFill="1" applyBorder="1" applyAlignment="1" applyProtection="1">
      <alignment horizontal="right"/>
    </xf>
    <xf numFmtId="0" fontId="57" fillId="0" borderId="0" xfId="0" applyFont="1" applyBorder="1" applyProtection="1"/>
    <xf numFmtId="3" fontId="3" fillId="0" borderId="5" xfId="0" applyNumberFormat="1" applyFont="1" applyBorder="1" applyAlignment="1">
      <alignment horizontal="right"/>
    </xf>
    <xf numFmtId="0" fontId="2" fillId="2" borderId="5" xfId="0" applyFont="1" applyFill="1" applyBorder="1"/>
    <xf numFmtId="3" fontId="2" fillId="0" borderId="1" xfId="0" applyNumberFormat="1" applyFont="1" applyBorder="1"/>
    <xf numFmtId="9" fontId="2" fillId="0" borderId="5" xfId="0" applyNumberFormat="1" applyFont="1" applyBorder="1"/>
    <xf numFmtId="9" fontId="2" fillId="0" borderId="1" xfId="0" applyNumberFormat="1" applyFont="1" applyBorder="1"/>
    <xf numFmtId="9" fontId="1" fillId="0" borderId="5" xfId="0" applyNumberFormat="1" applyFont="1" applyBorder="1"/>
    <xf numFmtId="3" fontId="1" fillId="0" borderId="0" xfId="0" applyNumberFormat="1" applyFont="1" applyBorder="1" applyAlignment="1">
      <alignment wrapText="1"/>
    </xf>
    <xf numFmtId="3" fontId="2" fillId="0" borderId="0" xfId="0" applyNumberFormat="1" applyFont="1" applyBorder="1"/>
    <xf numFmtId="0" fontId="2" fillId="2" borderId="5" xfId="0" applyFont="1" applyFill="1" applyBorder="1" applyAlignment="1">
      <alignment vertical="distributed"/>
    </xf>
    <xf numFmtId="0" fontId="2" fillId="2" borderId="5" xfId="0" applyFont="1" applyFill="1" applyBorder="1" applyAlignment="1">
      <alignment wrapText="1"/>
    </xf>
    <xf numFmtId="0" fontId="2" fillId="2" borderId="0" xfId="0" applyFont="1" applyFill="1" applyBorder="1" applyAlignment="1">
      <alignment wrapText="1"/>
    </xf>
    <xf numFmtId="3" fontId="11" fillId="0" borderId="5" xfId="0" applyNumberFormat="1" applyFont="1" applyBorder="1"/>
    <xf numFmtId="3" fontId="3" fillId="0" borderId="0" xfId="0" applyNumberFormat="1" applyFont="1" applyBorder="1" applyAlignment="1">
      <alignment horizontal="right"/>
    </xf>
    <xf numFmtId="9" fontId="2" fillId="0" borderId="0" xfId="0" applyNumberFormat="1" applyFont="1" applyBorder="1"/>
    <xf numFmtId="9" fontId="1" fillId="0" borderId="0" xfId="0" applyNumberFormat="1" applyFont="1" applyBorder="1"/>
    <xf numFmtId="3" fontId="6" fillId="0" borderId="7" xfId="0" applyNumberFormat="1" applyFont="1" applyFill="1" applyBorder="1" applyAlignment="1">
      <alignment horizontal="left"/>
    </xf>
    <xf numFmtId="0" fontId="10" fillId="0" borderId="7" xfId="0" applyFont="1" applyFill="1" applyBorder="1" applyAlignment="1">
      <alignment horizontal="left"/>
    </xf>
    <xf numFmtId="0" fontId="27" fillId="0" borderId="0" xfId="0" applyFont="1" applyFill="1" applyAlignment="1">
      <alignment horizontal="left" vertical="distributed"/>
    </xf>
    <xf numFmtId="0" fontId="83" fillId="0" borderId="0" xfId="0" applyFont="1" applyFill="1" applyAlignment="1" applyProtection="1">
      <alignment horizontal="left" vertical="center"/>
    </xf>
    <xf numFmtId="0" fontId="52" fillId="0" borderId="0" xfId="0" applyFont="1" applyFill="1" applyBorder="1" applyProtection="1"/>
    <xf numFmtId="0" fontId="85" fillId="0" borderId="0" xfId="0" applyFont="1" applyFill="1" applyBorder="1" applyAlignment="1" applyProtection="1">
      <alignment horizontal="left" vertical="center"/>
    </xf>
    <xf numFmtId="0" fontId="52" fillId="0" borderId="0" xfId="0" applyFont="1" applyFill="1" applyProtection="1"/>
    <xf numFmtId="0" fontId="2" fillId="0" borderId="0" xfId="7" applyFont="1" applyFill="1" applyBorder="1" applyAlignment="1" applyProtection="1">
      <alignment horizontal="left"/>
    </xf>
    <xf numFmtId="0" fontId="1" fillId="0" borderId="0" xfId="7" applyFont="1" applyFill="1" applyBorder="1" applyAlignment="1" applyProtection="1">
      <alignment horizontal="center"/>
    </xf>
    <xf numFmtId="3" fontId="27" fillId="0" borderId="0" xfId="7" applyNumberFormat="1" applyFont="1" applyAlignment="1">
      <alignment horizontal="center"/>
    </xf>
    <xf numFmtId="3" fontId="90" fillId="0" borderId="0" xfId="7" applyNumberFormat="1" applyFont="1" applyAlignment="1">
      <alignment horizontal="center"/>
    </xf>
    <xf numFmtId="3" fontId="20" fillId="0" borderId="0" xfId="7" applyNumberFormat="1" applyFont="1" applyAlignment="1">
      <alignment horizontal="center"/>
    </xf>
    <xf numFmtId="3" fontId="17" fillId="0" borderId="0" xfId="7" quotePrefix="1" applyNumberFormat="1" applyFont="1" applyFill="1" applyBorder="1" applyAlignment="1" applyProtection="1">
      <alignment horizontal="center"/>
    </xf>
    <xf numFmtId="3" fontId="10" fillId="0" borderId="0" xfId="7" quotePrefix="1" applyNumberFormat="1" applyFont="1" applyFill="1" applyBorder="1" applyAlignment="1" applyProtection="1">
      <alignment horizontal="center"/>
    </xf>
    <xf numFmtId="0" fontId="18" fillId="0" borderId="0" xfId="0" applyFont="1" applyFill="1" applyAlignment="1">
      <alignment horizontal="right" vertical="distributed"/>
    </xf>
    <xf numFmtId="3" fontId="27" fillId="0" borderId="0" xfId="0" applyNumberFormat="1" applyFont="1" applyFill="1" applyAlignment="1">
      <alignment horizontal="left" vertical="distributed"/>
    </xf>
    <xf numFmtId="3" fontId="90" fillId="0" borderId="0" xfId="0" applyNumberFormat="1" applyFont="1" applyFill="1" applyAlignment="1">
      <alignment horizontal="left" vertical="distributed"/>
    </xf>
    <xf numFmtId="3" fontId="10" fillId="0" borderId="7" xfId="7" applyNumberFormat="1" applyFont="1" applyFill="1" applyBorder="1" applyAlignment="1" applyProtection="1">
      <alignment horizontal="center" vertical="center" wrapText="1"/>
    </xf>
    <xf numFmtId="3" fontId="18" fillId="0" borderId="7" xfId="7" applyNumberFormat="1" applyFont="1" applyFill="1" applyBorder="1" applyAlignment="1" applyProtection="1">
      <alignment horizontal="center" vertical="center" wrapText="1"/>
    </xf>
    <xf numFmtId="0" fontId="18" fillId="0" borderId="8" xfId="7" applyFont="1" applyFill="1" applyBorder="1" applyAlignment="1">
      <alignment horizontal="right"/>
    </xf>
    <xf numFmtId="3" fontId="82" fillId="0" borderId="0" xfId="0" applyNumberFormat="1" applyFont="1" applyFill="1"/>
    <xf numFmtId="0" fontId="18" fillId="0" borderId="7" xfId="7" applyFont="1" applyFill="1" applyBorder="1" applyAlignment="1" applyProtection="1">
      <alignment horizontal="right" vertical="center" wrapText="1"/>
    </xf>
    <xf numFmtId="0" fontId="6" fillId="0" borderId="7" xfId="7" applyFont="1" applyFill="1" applyBorder="1" applyAlignment="1" applyProtection="1">
      <alignment horizontal="left" vertical="center" wrapText="1"/>
    </xf>
    <xf numFmtId="3" fontId="6" fillId="3" borderId="7" xfId="7" applyNumberFormat="1" applyFont="1" applyFill="1" applyBorder="1" applyAlignment="1" applyProtection="1">
      <alignment horizontal="center" vertical="center"/>
      <protection locked="0"/>
    </xf>
    <xf numFmtId="3" fontId="18" fillId="3" borderId="7" xfId="7" applyNumberFormat="1" applyFont="1" applyFill="1" applyBorder="1" applyAlignment="1" applyProtection="1">
      <alignment horizontal="center" vertical="center"/>
      <protection locked="0"/>
    </xf>
    <xf numFmtId="3" fontId="10" fillId="3" borderId="7" xfId="7" applyNumberFormat="1" applyFont="1" applyFill="1" applyBorder="1" applyAlignment="1" applyProtection="1">
      <alignment horizontal="center" vertical="center" wrapText="1"/>
    </xf>
    <xf numFmtId="3" fontId="10" fillId="0" borderId="7" xfId="7" applyNumberFormat="1" applyFont="1" applyFill="1" applyBorder="1" applyAlignment="1" applyProtection="1">
      <alignment horizontal="center"/>
    </xf>
    <xf numFmtId="3" fontId="17" fillId="0" borderId="7" xfId="7" applyNumberFormat="1" applyFont="1" applyFill="1" applyBorder="1" applyAlignment="1" applyProtection="1">
      <alignment horizontal="center"/>
    </xf>
    <xf numFmtId="0" fontId="5" fillId="0" borderId="0" xfId="0" applyFont="1" applyFill="1"/>
    <xf numFmtId="0" fontId="18" fillId="0" borderId="0" xfId="7" applyFont="1" applyFill="1" applyBorder="1" applyAlignment="1" applyProtection="1">
      <alignment horizontal="right" vertical="center" wrapText="1"/>
    </xf>
    <xf numFmtId="3" fontId="10" fillId="0" borderId="7" xfId="7" applyNumberFormat="1" applyFont="1" applyFill="1" applyBorder="1" applyAlignment="1" applyProtection="1">
      <alignment horizontal="right" wrapText="1"/>
    </xf>
    <xf numFmtId="3" fontId="10" fillId="3" borderId="7" xfId="7" applyNumberFormat="1" applyFont="1" applyFill="1" applyBorder="1" applyAlignment="1" applyProtection="1">
      <alignment horizontal="center"/>
    </xf>
    <xf numFmtId="3" fontId="17" fillId="3" borderId="7" xfId="7" applyNumberFormat="1" applyFont="1" applyFill="1" applyBorder="1" applyAlignment="1" applyProtection="1">
      <alignment horizontal="center"/>
    </xf>
    <xf numFmtId="3" fontId="17" fillId="0" borderId="7" xfId="7" applyNumberFormat="1" applyFont="1" applyFill="1" applyBorder="1" applyAlignment="1" applyProtection="1">
      <alignment horizontal="right" wrapText="1"/>
    </xf>
    <xf numFmtId="3" fontId="6" fillId="0" borderId="7" xfId="7" applyNumberFormat="1" applyFont="1" applyFill="1" applyBorder="1" applyAlignment="1" applyProtection="1">
      <alignment horizontal="center" vertical="center"/>
      <protection locked="0"/>
    </xf>
    <xf numFmtId="3" fontId="18" fillId="0" borderId="7" xfId="7" applyNumberFormat="1" applyFont="1" applyFill="1" applyBorder="1" applyAlignment="1" applyProtection="1">
      <alignment horizontal="center" vertical="center"/>
      <protection locked="0"/>
    </xf>
    <xf numFmtId="3" fontId="18" fillId="0" borderId="7" xfId="7" applyNumberFormat="1" applyFont="1" applyFill="1" applyBorder="1" applyAlignment="1" applyProtection="1">
      <alignment horizontal="right" wrapText="1"/>
    </xf>
    <xf numFmtId="0" fontId="10" fillId="0" borderId="7" xfId="7" applyFont="1" applyFill="1" applyBorder="1" applyAlignment="1" applyProtection="1">
      <alignment horizontal="left" vertical="center" wrapText="1"/>
    </xf>
    <xf numFmtId="3" fontId="10" fillId="0" borderId="7" xfId="7" applyNumberFormat="1" applyFont="1" applyFill="1" applyBorder="1" applyAlignment="1" applyProtection="1">
      <alignment horizontal="center" vertical="center"/>
      <protection locked="0"/>
    </xf>
    <xf numFmtId="3" fontId="17" fillId="0" borderId="7" xfId="7" applyNumberFormat="1" applyFont="1" applyFill="1" applyBorder="1" applyAlignment="1" applyProtection="1">
      <alignment horizontal="center" vertical="center"/>
      <protection locked="0"/>
    </xf>
    <xf numFmtId="0" fontId="6" fillId="0" borderId="7" xfId="0" applyFont="1" applyFill="1" applyBorder="1" applyAlignment="1" applyProtection="1">
      <alignment vertical="justify" wrapText="1"/>
    </xf>
    <xf numFmtId="0" fontId="10" fillId="0" borderId="7" xfId="7" applyFont="1" applyFill="1" applyBorder="1" applyAlignment="1" applyProtection="1">
      <alignment horizontal="right" vertical="center" wrapText="1"/>
    </xf>
    <xf numFmtId="0" fontId="18" fillId="0" borderId="0" xfId="7" applyFont="1" applyFill="1" applyBorder="1" applyAlignment="1">
      <alignment horizontal="right"/>
    </xf>
    <xf numFmtId="0" fontId="6" fillId="0" borderId="0" xfId="7" applyFont="1" applyFill="1" applyBorder="1"/>
    <xf numFmtId="3" fontId="6" fillId="0" borderId="0" xfId="7" applyNumberFormat="1" applyFont="1" applyFill="1" applyBorder="1" applyAlignment="1">
      <alignment horizontal="center"/>
    </xf>
    <xf numFmtId="3" fontId="18" fillId="0" borderId="0" xfId="7" applyNumberFormat="1" applyFont="1" applyFill="1" applyBorder="1" applyAlignment="1">
      <alignment horizontal="center"/>
    </xf>
    <xf numFmtId="3" fontId="10" fillId="0" borderId="0" xfId="7" applyNumberFormat="1" applyFont="1" applyFill="1" applyBorder="1" applyAlignment="1">
      <alignment horizontal="center"/>
    </xf>
    <xf numFmtId="0" fontId="18" fillId="0" borderId="0" xfId="0" applyFont="1" applyFill="1" applyAlignment="1">
      <alignment horizontal="right"/>
    </xf>
    <xf numFmtId="3" fontId="18" fillId="0" borderId="0" xfId="0" applyNumberFormat="1" applyFont="1" applyFill="1" applyAlignment="1">
      <alignment horizontal="center"/>
    </xf>
    <xf numFmtId="3" fontId="10" fillId="0" borderId="0" xfId="0" applyNumberFormat="1" applyFont="1" applyFill="1" applyAlignment="1">
      <alignment horizontal="center"/>
    </xf>
    <xf numFmtId="0" fontId="18" fillId="0" borderId="0" xfId="0" applyFont="1" applyAlignment="1">
      <alignment horizontal="right"/>
    </xf>
    <xf numFmtId="3" fontId="18" fillId="0" borderId="0" xfId="0" applyNumberFormat="1" applyFont="1" applyAlignment="1">
      <alignment horizontal="center"/>
    </xf>
    <xf numFmtId="0" fontId="91" fillId="0" borderId="0" xfId="7" quotePrefix="1" applyFont="1" applyFill="1" applyBorder="1" applyAlignment="1" applyProtection="1">
      <alignment horizontal="center" vertical="justify"/>
    </xf>
    <xf numFmtId="0" fontId="92" fillId="0" borderId="0" xfId="0" applyFont="1" applyAlignment="1">
      <alignment horizontal="center"/>
    </xf>
    <xf numFmtId="0" fontId="17" fillId="0" borderId="0" xfId="7" applyFont="1" applyFill="1" applyBorder="1" applyAlignment="1" applyProtection="1">
      <alignment horizontal="right"/>
    </xf>
    <xf numFmtId="0" fontId="65" fillId="0" borderId="0" xfId="7" applyFont="1" applyAlignment="1">
      <alignment horizontal="left" vertical="justify"/>
    </xf>
    <xf numFmtId="0" fontId="65" fillId="0" borderId="0" xfId="7" applyFont="1" applyAlignment="1">
      <alignment horizontal="center" vertical="justify"/>
    </xf>
    <xf numFmtId="0" fontId="93" fillId="0" borderId="0" xfId="7" applyFont="1" applyAlignment="1">
      <alignment horizontal="center" vertical="justify"/>
    </xf>
    <xf numFmtId="0" fontId="10" fillId="0" borderId="7" xfId="7" applyFont="1" applyFill="1" applyBorder="1" applyAlignment="1" applyProtection="1">
      <alignment horizontal="center" vertical="center" wrapText="1"/>
    </xf>
    <xf numFmtId="0" fontId="92" fillId="0" borderId="7" xfId="7" applyFont="1" applyFill="1" applyBorder="1" applyAlignment="1" applyProtection="1">
      <alignment horizontal="center" vertical="center" wrapText="1"/>
    </xf>
    <xf numFmtId="3" fontId="18" fillId="0" borderId="7" xfId="7" applyNumberFormat="1" applyFont="1" applyFill="1" applyBorder="1" applyAlignment="1" applyProtection="1">
      <alignment horizontal="right" vertical="center" wrapText="1"/>
    </xf>
    <xf numFmtId="3" fontId="6" fillId="0" borderId="7" xfId="7" applyNumberFormat="1" applyFont="1" applyFill="1" applyBorder="1" applyAlignment="1" applyProtection="1">
      <alignment vertical="justify" wrapText="1"/>
    </xf>
    <xf numFmtId="3" fontId="6" fillId="0" borderId="7" xfId="7" applyNumberFormat="1" applyFont="1" applyFill="1" applyBorder="1" applyAlignment="1" applyProtection="1">
      <alignment horizontal="center" vertical="justify"/>
    </xf>
    <xf numFmtId="3" fontId="92" fillId="0" borderId="7" xfId="7" applyNumberFormat="1" applyFont="1" applyFill="1" applyBorder="1" applyAlignment="1" applyProtection="1">
      <alignment horizontal="center" vertical="justify"/>
    </xf>
    <xf numFmtId="3" fontId="10" fillId="0" borderId="7" xfId="7" applyNumberFormat="1" applyFont="1" applyFill="1" applyBorder="1" applyAlignment="1" applyProtection="1">
      <alignment horizontal="center" vertical="justify"/>
    </xf>
    <xf numFmtId="3" fontId="91" fillId="0" borderId="7" xfId="7" applyNumberFormat="1" applyFont="1" applyFill="1" applyBorder="1" applyAlignment="1" applyProtection="1">
      <alignment horizontal="center" vertical="justify"/>
    </xf>
    <xf numFmtId="0" fontId="92" fillId="0" borderId="0" xfId="0" applyFont="1" applyFill="1" applyAlignment="1">
      <alignment horizontal="center"/>
    </xf>
    <xf numFmtId="3" fontId="18" fillId="0" borderId="7" xfId="7" applyNumberFormat="1" applyFont="1" applyFill="1" applyBorder="1" applyAlignment="1" applyProtection="1">
      <alignment horizontal="right" vertical="justify" wrapText="1"/>
    </xf>
    <xf numFmtId="3" fontId="6" fillId="0" borderId="7" xfId="7" applyNumberFormat="1" applyFont="1" applyFill="1" applyBorder="1" applyAlignment="1" applyProtection="1">
      <alignment horizontal="center" vertical="justify" wrapText="1"/>
    </xf>
    <xf numFmtId="3" fontId="92" fillId="0" borderId="7" xfId="7" applyNumberFormat="1" applyFont="1" applyFill="1" applyBorder="1" applyAlignment="1" applyProtection="1">
      <alignment horizontal="center" vertical="justify" wrapText="1"/>
    </xf>
    <xf numFmtId="3" fontId="10" fillId="0" borderId="7" xfId="7" applyNumberFormat="1" applyFont="1" applyFill="1" applyBorder="1" applyAlignment="1" applyProtection="1">
      <alignment horizontal="center" vertical="justify" wrapText="1"/>
    </xf>
    <xf numFmtId="3" fontId="91" fillId="0" borderId="7" xfId="7" applyNumberFormat="1" applyFont="1" applyFill="1" applyBorder="1" applyAlignment="1" applyProtection="1">
      <alignment horizontal="center" vertical="justify" wrapText="1"/>
    </xf>
    <xf numFmtId="3" fontId="6" fillId="0" borderId="7" xfId="7" applyNumberFormat="1" applyFont="1" applyFill="1" applyBorder="1" applyAlignment="1" applyProtection="1">
      <alignment horizontal="center" vertical="center" wrapText="1"/>
    </xf>
    <xf numFmtId="3" fontId="92" fillId="0" borderId="7" xfId="7" applyNumberFormat="1" applyFont="1" applyFill="1" applyBorder="1" applyAlignment="1" applyProtection="1">
      <alignment horizontal="center" vertical="center" wrapText="1"/>
    </xf>
    <xf numFmtId="3" fontId="91" fillId="0" borderId="7" xfId="7" applyNumberFormat="1" applyFont="1" applyFill="1" applyBorder="1" applyAlignment="1" applyProtection="1">
      <alignment horizontal="center" vertical="center" wrapText="1"/>
    </xf>
    <xf numFmtId="3" fontId="17" fillId="0" borderId="7" xfId="7" applyNumberFormat="1" applyFont="1" applyFill="1" applyBorder="1" applyAlignment="1" applyProtection="1">
      <alignment horizontal="right" vertical="justify" wrapText="1"/>
    </xf>
    <xf numFmtId="3" fontId="10" fillId="0" borderId="7" xfId="7" applyNumberFormat="1" applyFont="1" applyFill="1" applyBorder="1" applyAlignment="1" applyProtection="1">
      <alignment horizontal="right" vertical="justify" wrapText="1"/>
    </xf>
    <xf numFmtId="0" fontId="18" fillId="0" borderId="0" xfId="0" applyFont="1" applyFill="1"/>
    <xf numFmtId="3" fontId="10" fillId="0" borderId="7" xfId="7" applyNumberFormat="1" applyFont="1" applyFill="1" applyBorder="1" applyAlignment="1" applyProtection="1">
      <alignment horizontal="left" wrapText="1"/>
    </xf>
    <xf numFmtId="3" fontId="10" fillId="0" borderId="9" xfId="7" applyNumberFormat="1" applyFont="1" applyFill="1" applyBorder="1" applyAlignment="1" applyProtection="1">
      <alignment wrapText="1"/>
    </xf>
    <xf numFmtId="3" fontId="6" fillId="3" borderId="7" xfId="7" applyNumberFormat="1" applyFont="1" applyFill="1" applyBorder="1" applyAlignment="1" applyProtection="1">
      <alignment horizontal="center" vertical="center" wrapText="1"/>
      <protection locked="0"/>
    </xf>
    <xf numFmtId="3" fontId="92" fillId="3" borderId="7" xfId="7" applyNumberFormat="1" applyFont="1" applyFill="1" applyBorder="1" applyAlignment="1" applyProtection="1">
      <alignment horizontal="center" vertical="center" wrapText="1"/>
      <protection locked="0"/>
    </xf>
    <xf numFmtId="3" fontId="18" fillId="0" borderId="0" xfId="0" applyNumberFormat="1" applyFont="1" applyFill="1" applyBorder="1" applyAlignment="1">
      <alignment horizontal="center" vertical="justify"/>
    </xf>
    <xf numFmtId="3" fontId="6" fillId="0" borderId="0" xfId="0" applyNumberFormat="1" applyFont="1" applyFill="1" applyBorder="1" applyAlignment="1">
      <alignment horizontal="center" vertical="justify"/>
    </xf>
    <xf numFmtId="3" fontId="33" fillId="0" borderId="0" xfId="0" applyNumberFormat="1" applyFont="1" applyFill="1" applyBorder="1" applyAlignment="1">
      <alignment horizontal="center" vertical="justify"/>
    </xf>
    <xf numFmtId="0" fontId="33" fillId="0" borderId="0" xfId="0" applyFont="1" applyFill="1" applyBorder="1" applyAlignment="1">
      <alignment vertical="justify"/>
    </xf>
    <xf numFmtId="3" fontId="18" fillId="0" borderId="1" xfId="0" applyNumberFormat="1" applyFont="1" applyFill="1" applyBorder="1" applyAlignment="1">
      <alignment horizontal="center" vertical="justify"/>
    </xf>
    <xf numFmtId="3" fontId="6" fillId="0" borderId="1" xfId="0" applyNumberFormat="1" applyFont="1" applyFill="1" applyBorder="1" applyAlignment="1">
      <alignment horizontal="center" vertical="justify"/>
    </xf>
    <xf numFmtId="3" fontId="33" fillId="0" borderId="1" xfId="0" applyNumberFormat="1" applyFont="1" applyFill="1" applyBorder="1" applyAlignment="1">
      <alignment horizontal="center" vertical="justify"/>
    </xf>
    <xf numFmtId="0" fontId="18" fillId="0" borderId="7" xfId="0" applyFont="1" applyFill="1" applyBorder="1" applyAlignment="1" applyProtection="1">
      <alignment horizontal="right" vertical="justify" wrapText="1"/>
    </xf>
    <xf numFmtId="3" fontId="18" fillId="0" borderId="7" xfId="0" applyNumberFormat="1" applyFont="1" applyFill="1" applyBorder="1" applyAlignment="1">
      <alignment horizontal="left"/>
    </xf>
    <xf numFmtId="3" fontId="18" fillId="0" borderId="7" xfId="0" applyNumberFormat="1" applyFont="1" applyFill="1" applyBorder="1" applyAlignment="1">
      <alignment horizontal="center" vertical="justify"/>
    </xf>
    <xf numFmtId="3" fontId="6" fillId="0" borderId="7" xfId="0" applyNumberFormat="1" applyFont="1" applyFill="1" applyBorder="1" applyAlignment="1">
      <alignment horizontal="center" vertical="justify"/>
    </xf>
    <xf numFmtId="3" fontId="33" fillId="0" borderId="7" xfId="0" applyNumberFormat="1" applyFont="1" applyFill="1" applyBorder="1" applyAlignment="1">
      <alignment horizontal="center" vertical="justify"/>
    </xf>
    <xf numFmtId="0" fontId="18" fillId="0" borderId="7" xfId="0" quotePrefix="1" applyNumberFormat="1" applyFont="1" applyFill="1" applyBorder="1" applyAlignment="1" applyProtection="1">
      <alignment horizontal="right" vertical="justify" wrapText="1"/>
    </xf>
    <xf numFmtId="3" fontId="6" fillId="3" borderId="7" xfId="0" applyNumberFormat="1" applyFont="1" applyFill="1" applyBorder="1" applyAlignment="1" applyProtection="1">
      <alignment horizontal="center" vertical="justify"/>
      <protection locked="0"/>
    </xf>
    <xf numFmtId="3" fontId="18" fillId="3" borderId="7" xfId="0" applyNumberFormat="1" applyFont="1" applyFill="1" applyBorder="1" applyAlignment="1" applyProtection="1">
      <alignment horizontal="center" vertical="justify"/>
      <protection locked="0"/>
    </xf>
    <xf numFmtId="3" fontId="6" fillId="0" borderId="7" xfId="0" applyNumberFormat="1" applyFont="1" applyFill="1" applyBorder="1" applyAlignment="1" applyProtection="1">
      <alignment horizontal="center" vertical="justify"/>
      <protection locked="0"/>
    </xf>
    <xf numFmtId="0" fontId="18" fillId="0" borderId="7" xfId="0" applyNumberFormat="1" applyFont="1" applyFill="1" applyBorder="1" applyAlignment="1" applyProtection="1">
      <alignment horizontal="right" vertical="justify" wrapText="1"/>
    </xf>
    <xf numFmtId="3" fontId="6" fillId="0" borderId="7" xfId="0" applyNumberFormat="1" applyFont="1" applyFill="1" applyBorder="1" applyAlignment="1" applyProtection="1">
      <alignment horizontal="center" vertical="justify" wrapText="1"/>
    </xf>
    <xf numFmtId="3" fontId="10" fillId="0" borderId="7" xfId="0" applyNumberFormat="1" applyFont="1" applyFill="1" applyBorder="1" applyAlignment="1" applyProtection="1">
      <alignment horizontal="center" vertical="justify" wrapText="1"/>
    </xf>
    <xf numFmtId="3" fontId="17" fillId="0" borderId="7" xfId="0" applyNumberFormat="1" applyFont="1" applyFill="1" applyBorder="1" applyAlignment="1" applyProtection="1">
      <alignment horizontal="center" vertical="justify" wrapText="1"/>
    </xf>
    <xf numFmtId="0" fontId="6" fillId="0" borderId="7" xfId="0" applyFont="1" applyFill="1" applyBorder="1" applyAlignment="1" applyProtection="1">
      <alignment horizontal="left" vertical="justify" wrapText="1"/>
    </xf>
    <xf numFmtId="165" fontId="6" fillId="0" borderId="7" xfId="0" applyNumberFormat="1" applyFont="1" applyFill="1" applyBorder="1" applyAlignment="1" applyProtection="1">
      <alignment vertical="justify" wrapText="1"/>
    </xf>
    <xf numFmtId="3" fontId="10" fillId="0" borderId="7" xfId="0" applyNumberFormat="1" applyFont="1" applyFill="1" applyBorder="1" applyAlignment="1" applyProtection="1">
      <alignment horizontal="center" vertical="justify"/>
      <protection locked="0"/>
    </xf>
    <xf numFmtId="0" fontId="94" fillId="0" borderId="0" xfId="0" applyFont="1" applyFill="1" applyBorder="1" applyAlignment="1">
      <alignment vertical="justify"/>
    </xf>
    <xf numFmtId="3" fontId="17" fillId="0" borderId="1" xfId="0" applyNumberFormat="1" applyFont="1" applyFill="1" applyBorder="1" applyAlignment="1" applyProtection="1">
      <alignment horizontal="center" vertical="justify" wrapText="1"/>
    </xf>
    <xf numFmtId="3" fontId="10" fillId="0" borderId="1" xfId="0" applyNumberFormat="1" applyFont="1" applyFill="1" applyBorder="1" applyAlignment="1" applyProtection="1">
      <alignment horizontal="center" vertical="justify" wrapText="1"/>
    </xf>
    <xf numFmtId="3" fontId="10" fillId="0" borderId="10" xfId="0" applyNumberFormat="1" applyFont="1" applyFill="1" applyBorder="1" applyAlignment="1" applyProtection="1">
      <alignment horizontal="center" vertical="justify" wrapText="1"/>
    </xf>
    <xf numFmtId="3" fontId="6" fillId="0" borderId="10" xfId="0" applyNumberFormat="1" applyFont="1" applyFill="1" applyBorder="1" applyAlignment="1">
      <alignment horizontal="center" vertical="justify"/>
    </xf>
    <xf numFmtId="3" fontId="10" fillId="0" borderId="7" xfId="0" applyNumberFormat="1" applyFont="1" applyFill="1" applyBorder="1" applyAlignment="1" applyProtection="1">
      <alignment horizontal="left" vertical="justify" wrapText="1"/>
    </xf>
    <xf numFmtId="3" fontId="17" fillId="0" borderId="7" xfId="0" applyNumberFormat="1" applyFont="1" applyFill="1" applyBorder="1" applyAlignment="1" applyProtection="1">
      <alignment horizontal="left" vertical="justify" wrapText="1"/>
    </xf>
    <xf numFmtId="165" fontId="10" fillId="0" borderId="7" xfId="0" applyNumberFormat="1" applyFont="1" applyFill="1" applyBorder="1" applyAlignment="1" applyProtection="1">
      <alignment vertical="justify" wrapText="1"/>
    </xf>
    <xf numFmtId="3" fontId="17" fillId="0" borderId="7" xfId="0" applyNumberFormat="1" applyFont="1" applyFill="1" applyBorder="1" applyAlignment="1" applyProtection="1">
      <alignment horizontal="center" vertical="justify"/>
      <protection locked="0"/>
    </xf>
    <xf numFmtId="3" fontId="18" fillId="0" borderId="7" xfId="0" applyNumberFormat="1" applyFont="1" applyFill="1" applyBorder="1" applyAlignment="1" applyProtection="1">
      <alignment horizontal="center" vertical="justify"/>
      <protection locked="0"/>
    </xf>
    <xf numFmtId="0" fontId="10" fillId="0" borderId="7" xfId="0" applyFont="1" applyFill="1" applyBorder="1" applyAlignment="1" applyProtection="1">
      <alignment vertical="justify" wrapText="1"/>
    </xf>
    <xf numFmtId="0" fontId="95" fillId="0" borderId="0" xfId="0" applyFont="1" applyFill="1" applyBorder="1" applyAlignment="1">
      <alignment vertical="justify"/>
    </xf>
    <xf numFmtId="165" fontId="18" fillId="0" borderId="7" xfId="0" applyNumberFormat="1" applyFont="1" applyFill="1" applyBorder="1" applyAlignment="1" applyProtection="1">
      <alignment horizontal="right" vertical="justify" wrapText="1"/>
    </xf>
    <xf numFmtId="3" fontId="33" fillId="0" borderId="7" xfId="0" applyNumberFormat="1" applyFont="1" applyFill="1" applyBorder="1" applyAlignment="1">
      <alignment vertical="justify"/>
    </xf>
    <xf numFmtId="3" fontId="96" fillId="0" borderId="7" xfId="0" applyNumberFormat="1" applyFont="1" applyFill="1" applyBorder="1" applyAlignment="1">
      <alignment vertical="justify"/>
    </xf>
    <xf numFmtId="165" fontId="10" fillId="0" borderId="7" xfId="0" applyNumberFormat="1" applyFont="1" applyFill="1" applyBorder="1" applyAlignment="1" applyProtection="1">
      <alignment horizontal="left" vertical="justify" wrapText="1"/>
    </xf>
    <xf numFmtId="3" fontId="18" fillId="0" borderId="7" xfId="0" applyNumberFormat="1" applyFont="1" applyFill="1" applyBorder="1" applyAlignment="1" applyProtection="1">
      <alignment horizontal="center" vertical="justify" wrapText="1"/>
    </xf>
    <xf numFmtId="3" fontId="18" fillId="3" borderId="7" xfId="0" applyNumberFormat="1" applyFont="1" applyFill="1" applyBorder="1" applyAlignment="1">
      <alignment horizontal="center" vertical="justify"/>
    </xf>
    <xf numFmtId="3" fontId="6" fillId="3" borderId="7" xfId="0" applyNumberFormat="1" applyFont="1" applyFill="1" applyBorder="1" applyAlignment="1">
      <alignment horizontal="center" vertical="justify"/>
    </xf>
    <xf numFmtId="3" fontId="6" fillId="0" borderId="1" xfId="0" applyNumberFormat="1" applyFont="1" applyFill="1" applyBorder="1" applyAlignment="1" applyProtection="1">
      <alignment horizontal="center" vertical="justify"/>
      <protection locked="0"/>
    </xf>
    <xf numFmtId="3" fontId="10" fillId="3" borderId="7" xfId="0" applyNumberFormat="1" applyFont="1" applyFill="1" applyBorder="1" applyAlignment="1" applyProtection="1">
      <alignment horizontal="center" vertical="justify" wrapText="1"/>
    </xf>
    <xf numFmtId="0" fontId="18" fillId="0" borderId="0" xfId="0" applyNumberFormat="1" applyFont="1" applyFill="1" applyBorder="1" applyAlignment="1" applyProtection="1">
      <alignment horizontal="right" vertical="justify"/>
    </xf>
    <xf numFmtId="0" fontId="6" fillId="0" borderId="0" xfId="0" applyFont="1" applyFill="1" applyBorder="1" applyAlignment="1" applyProtection="1">
      <alignment vertical="justify"/>
    </xf>
    <xf numFmtId="3" fontId="6" fillId="0" borderId="0" xfId="0" applyNumberFormat="1" applyFont="1" applyFill="1" applyBorder="1" applyAlignment="1" applyProtection="1">
      <alignment horizontal="center" vertical="justify"/>
    </xf>
    <xf numFmtId="3" fontId="18" fillId="0" borderId="0" xfId="0" applyNumberFormat="1" applyFont="1" applyFill="1" applyBorder="1" applyAlignment="1" applyProtection="1">
      <alignment horizontal="center" vertical="justify"/>
    </xf>
    <xf numFmtId="3" fontId="52" fillId="0" borderId="0" xfId="0" applyNumberFormat="1" applyFont="1" applyFill="1" applyBorder="1" applyAlignment="1" applyProtection="1">
      <alignment horizontal="right"/>
    </xf>
    <xf numFmtId="3" fontId="32" fillId="0" borderId="0" xfId="0" applyNumberFormat="1" applyFont="1" applyFill="1" applyBorder="1" applyAlignment="1" applyProtection="1">
      <alignment horizontal="right"/>
    </xf>
    <xf numFmtId="3" fontId="36" fillId="0" borderId="2" xfId="0" quotePrefix="1" applyNumberFormat="1" applyFont="1" applyFill="1" applyBorder="1" applyAlignment="1" applyProtection="1">
      <alignment horizontal="center"/>
    </xf>
    <xf numFmtId="0" fontId="10" fillId="0" borderId="0" xfId="0" applyFont="1" applyFill="1" applyProtection="1"/>
    <xf numFmtId="0" fontId="38" fillId="0" borderId="0" xfId="0" applyFont="1" applyFill="1" applyBorder="1" applyProtection="1"/>
    <xf numFmtId="3" fontId="6" fillId="0" borderId="0" xfId="0" applyNumberFormat="1" applyFont="1" applyFill="1" applyAlignment="1" applyProtection="1">
      <alignment horizontal="center"/>
    </xf>
    <xf numFmtId="0" fontId="6" fillId="0" borderId="0" xfId="0" applyFont="1" applyFill="1" applyAlignment="1" applyProtection="1">
      <alignment wrapText="1"/>
    </xf>
    <xf numFmtId="0" fontId="10" fillId="0" borderId="0" xfId="0" applyFont="1" applyFill="1" applyAlignment="1" applyProtection="1">
      <alignment vertical="center" wrapText="1"/>
    </xf>
    <xf numFmtId="3" fontId="10" fillId="0" borderId="0" xfId="0" applyNumberFormat="1" applyFont="1" applyFill="1" applyAlignment="1" applyProtection="1">
      <alignment horizontal="center" vertical="center"/>
    </xf>
    <xf numFmtId="0" fontId="6" fillId="0" borderId="0" xfId="0" applyFont="1" applyFill="1" applyAlignment="1" applyProtection="1">
      <alignment horizontal="right"/>
    </xf>
    <xf numFmtId="0" fontId="27" fillId="0" borderId="0" xfId="0" applyFont="1" applyFill="1" applyAlignment="1" applyProtection="1">
      <alignment horizontal="center"/>
    </xf>
    <xf numFmtId="0" fontId="52" fillId="0" borderId="0" xfId="0" applyFont="1" applyFill="1" applyBorder="1" applyAlignment="1" applyProtection="1">
      <alignment horizontal="center"/>
    </xf>
    <xf numFmtId="0" fontId="27" fillId="0" borderId="0" xfId="0" applyFont="1" applyFill="1" applyProtection="1"/>
    <xf numFmtId="0" fontId="1" fillId="0" borderId="0" xfId="0" applyFont="1" applyFill="1" applyProtection="1"/>
    <xf numFmtId="3" fontId="1" fillId="0" borderId="0" xfId="0" applyNumberFormat="1" applyFont="1" applyFill="1" applyAlignment="1" applyProtection="1">
      <alignment horizontal="right"/>
    </xf>
    <xf numFmtId="0" fontId="1" fillId="0" borderId="5" xfId="0" applyFont="1" applyFill="1" applyBorder="1" applyProtection="1"/>
    <xf numFmtId="0" fontId="16" fillId="0" borderId="0" xfId="0" applyFont="1" applyFill="1" applyProtection="1"/>
    <xf numFmtId="0" fontId="0" fillId="0" borderId="0" xfId="0" applyFill="1" applyProtection="1"/>
    <xf numFmtId="9" fontId="1" fillId="0" borderId="0" xfId="0" applyNumberFormat="1" applyFont="1" applyFill="1" applyBorder="1" applyProtection="1"/>
    <xf numFmtId="9" fontId="1" fillId="0" borderId="5" xfId="0" applyNumberFormat="1" applyFont="1" applyFill="1" applyBorder="1" applyProtection="1"/>
    <xf numFmtId="0" fontId="11" fillId="0" borderId="0" xfId="0" applyFont="1" applyFill="1" applyProtection="1"/>
    <xf numFmtId="0" fontId="52" fillId="0" borderId="0" xfId="0" applyFont="1" applyFill="1" applyBorder="1" applyAlignment="1" applyProtection="1">
      <alignment horizontal="center" vertical="distributed"/>
    </xf>
    <xf numFmtId="0" fontId="52" fillId="0" borderId="0" xfId="0" applyFont="1" applyFill="1" applyAlignment="1" applyProtection="1">
      <alignment horizontal="center" vertical="distributed"/>
    </xf>
    <xf numFmtId="0" fontId="52" fillId="0" borderId="5" xfId="0" applyFont="1" applyFill="1" applyBorder="1" applyAlignment="1" applyProtection="1">
      <alignment horizontal="center" vertical="distributed"/>
    </xf>
    <xf numFmtId="0" fontId="86" fillId="0" borderId="0" xfId="0" applyFont="1" applyFill="1" applyAlignment="1" applyProtection="1">
      <alignment horizontal="center" vertical="distributed"/>
    </xf>
    <xf numFmtId="0" fontId="104" fillId="0" borderId="0" xfId="0" applyFont="1" applyFill="1" applyAlignment="1" applyProtection="1">
      <alignment horizontal="center" vertical="distributed"/>
    </xf>
    <xf numFmtId="0" fontId="52" fillId="0" borderId="0" xfId="0" applyFont="1" applyFill="1" applyBorder="1" applyAlignment="1" applyProtection="1">
      <alignment horizontal="left" vertical="distributed"/>
    </xf>
    <xf numFmtId="0" fontId="52" fillId="0" borderId="5" xfId="0" applyFont="1" applyFill="1" applyBorder="1" applyAlignment="1" applyProtection="1">
      <alignment horizontal="left" vertical="distributed"/>
    </xf>
    <xf numFmtId="0" fontId="52" fillId="0" borderId="0" xfId="0" applyFont="1" applyFill="1" applyBorder="1" applyAlignment="1" applyProtection="1">
      <alignment vertical="distributed"/>
    </xf>
    <xf numFmtId="0" fontId="1" fillId="0" borderId="0" xfId="0" applyFont="1" applyFill="1" applyBorder="1" applyAlignment="1" applyProtection="1">
      <alignment horizontal="left" vertical="distributed"/>
    </xf>
    <xf numFmtId="0" fontId="20" fillId="0" borderId="0" xfId="0" applyFont="1" applyFill="1" applyBorder="1" applyAlignment="1" applyProtection="1">
      <alignment horizontal="center" vertical="distributed"/>
    </xf>
    <xf numFmtId="0" fontId="20" fillId="0" borderId="1" xfId="0" applyFont="1" applyFill="1" applyBorder="1" applyAlignment="1" applyProtection="1">
      <alignment horizontal="left" vertical="distributed"/>
    </xf>
    <xf numFmtId="3" fontId="6" fillId="0" borderId="7" xfId="0" applyNumberFormat="1" applyFont="1" applyFill="1" applyBorder="1" applyAlignment="1" applyProtection="1">
      <alignment horizontal="left" vertical="distributed"/>
    </xf>
    <xf numFmtId="0" fontId="52" fillId="0" borderId="11" xfId="0" applyFont="1" applyFill="1" applyBorder="1" applyAlignment="1" applyProtection="1">
      <alignment horizontal="left" vertical="distributed"/>
    </xf>
    <xf numFmtId="3" fontId="108" fillId="4" borderId="7" xfId="0" applyNumberFormat="1" applyFont="1" applyFill="1" applyBorder="1" applyAlignment="1" applyProtection="1">
      <alignment horizontal="left" vertical="distributed"/>
    </xf>
    <xf numFmtId="0" fontId="2" fillId="0" borderId="0" xfId="0" applyFont="1" applyFill="1" applyBorder="1" applyAlignment="1" applyProtection="1">
      <alignment vertical="distributed"/>
    </xf>
    <xf numFmtId="0" fontId="105" fillId="0" borderId="0" xfId="0" applyFont="1" applyBorder="1" applyAlignment="1" applyProtection="1">
      <alignment horizontal="center"/>
    </xf>
    <xf numFmtId="0" fontId="25" fillId="0" borderId="0" xfId="0" applyFont="1" applyBorder="1" applyAlignment="1" applyProtection="1">
      <alignment horizontal="center"/>
    </xf>
    <xf numFmtId="0" fontId="6" fillId="0" borderId="0" xfId="0" applyFont="1" applyFill="1" applyBorder="1" applyAlignment="1" applyProtection="1">
      <alignment vertical="distributed"/>
    </xf>
    <xf numFmtId="0" fontId="28" fillId="0" borderId="0" xfId="0" applyFont="1" applyFill="1" applyBorder="1" applyAlignment="1" applyProtection="1">
      <alignment vertical="distributed"/>
    </xf>
    <xf numFmtId="0" fontId="6" fillId="0" borderId="0" xfId="0" applyFont="1" applyAlignment="1" applyProtection="1">
      <alignment vertical="distributed"/>
    </xf>
    <xf numFmtId="49" fontId="1" fillId="0" borderId="11" xfId="0" applyNumberFormat="1" applyFont="1" applyFill="1" applyBorder="1" applyAlignment="1" applyProtection="1"/>
    <xf numFmtId="49" fontId="2" fillId="0" borderId="11" xfId="0" applyNumberFormat="1" applyFont="1" applyFill="1" applyBorder="1" applyAlignment="1" applyProtection="1"/>
    <xf numFmtId="49" fontId="1" fillId="0" borderId="12" xfId="0" applyNumberFormat="1" applyFont="1" applyFill="1" applyBorder="1" applyAlignment="1" applyProtection="1"/>
    <xf numFmtId="0" fontId="6" fillId="0" borderId="7" xfId="0" applyFont="1" applyBorder="1" applyAlignment="1" applyProtection="1">
      <alignment vertical="distributed"/>
    </xf>
    <xf numFmtId="0" fontId="2" fillId="0" borderId="7" xfId="0" applyFont="1" applyFill="1" applyBorder="1" applyAlignment="1" applyProtection="1">
      <alignment vertical="distributed"/>
    </xf>
    <xf numFmtId="0" fontId="10" fillId="0" borderId="0" xfId="0" applyFont="1" applyAlignment="1" applyProtection="1">
      <alignment vertical="distributed"/>
    </xf>
    <xf numFmtId="0" fontId="10" fillId="0" borderId="7" xfId="0" applyFont="1" applyBorder="1" applyAlignment="1" applyProtection="1">
      <alignment vertical="distributed"/>
    </xf>
    <xf numFmtId="0" fontId="10" fillId="0" borderId="7" xfId="0" applyFont="1" applyBorder="1" applyAlignment="1" applyProtection="1">
      <alignment horizontal="left" vertical="distributed"/>
    </xf>
    <xf numFmtId="3" fontId="2" fillId="0" borderId="0" xfId="0" applyNumberFormat="1" applyFont="1" applyFill="1" applyBorder="1" applyAlignment="1" applyProtection="1">
      <alignment horizontal="center"/>
    </xf>
    <xf numFmtId="0" fontId="58" fillId="0" borderId="7" xfId="0" applyFont="1" applyBorder="1" applyProtection="1"/>
    <xf numFmtId="0" fontId="2" fillId="0" borderId="7" xfId="0" applyFont="1" applyBorder="1" applyAlignment="1" applyProtection="1">
      <alignment vertical="distributed"/>
    </xf>
    <xf numFmtId="3" fontId="1" fillId="0" borderId="7" xfId="0" applyNumberFormat="1" applyFont="1" applyBorder="1" applyAlignment="1" applyProtection="1">
      <alignment vertical="distributed"/>
    </xf>
    <xf numFmtId="3" fontId="1" fillId="3" borderId="7" xfId="0" applyNumberFormat="1" applyFont="1" applyFill="1" applyBorder="1" applyAlignment="1" applyProtection="1">
      <alignment horizontal="right"/>
      <protection locked="0"/>
    </xf>
    <xf numFmtId="3" fontId="6" fillId="0" borderId="7" xfId="0" applyNumberFormat="1" applyFont="1" applyBorder="1" applyAlignment="1" applyProtection="1">
      <alignment vertical="distributed"/>
    </xf>
    <xf numFmtId="3" fontId="6" fillId="3" borderId="7" xfId="0" applyNumberFormat="1" applyFont="1" applyFill="1" applyBorder="1" applyAlignment="1" applyProtection="1">
      <alignment horizontal="right"/>
      <protection locked="0"/>
    </xf>
    <xf numFmtId="3" fontId="2" fillId="0" borderId="7" xfId="0" applyNumberFormat="1" applyFont="1" applyBorder="1" applyAlignment="1" applyProtection="1">
      <alignment vertical="distributed"/>
    </xf>
    <xf numFmtId="3" fontId="2" fillId="0" borderId="7" xfId="0" applyNumberFormat="1" applyFont="1" applyFill="1" applyBorder="1" applyAlignment="1" applyProtection="1">
      <alignment horizontal="right"/>
    </xf>
    <xf numFmtId="3" fontId="1" fillId="0" borderId="7" xfId="0" applyNumberFormat="1" applyFont="1" applyFill="1" applyBorder="1" applyAlignment="1" applyProtection="1">
      <alignment horizontal="right"/>
      <protection locked="0"/>
    </xf>
    <xf numFmtId="3" fontId="41" fillId="0" borderId="7" xfId="0" applyNumberFormat="1" applyFont="1" applyBorder="1" applyAlignment="1" applyProtection="1">
      <alignment vertical="distributed"/>
    </xf>
    <xf numFmtId="3" fontId="41" fillId="0" borderId="7" xfId="0" applyNumberFormat="1" applyFont="1" applyFill="1" applyBorder="1" applyAlignment="1" applyProtection="1">
      <alignment horizontal="right"/>
    </xf>
    <xf numFmtId="3" fontId="1" fillId="0" borderId="7" xfId="0" applyNumberFormat="1" applyFont="1" applyFill="1" applyBorder="1" applyAlignment="1" applyProtection="1">
      <alignment horizontal="right"/>
    </xf>
    <xf numFmtId="3" fontId="7" fillId="3" borderId="7" xfId="0" applyNumberFormat="1" applyFont="1" applyFill="1" applyBorder="1" applyAlignment="1" applyProtection="1">
      <alignment horizontal="right"/>
      <protection locked="0"/>
    </xf>
    <xf numFmtId="3" fontId="113" fillId="3" borderId="7" xfId="0" applyNumberFormat="1" applyFont="1" applyFill="1" applyBorder="1" applyAlignment="1" applyProtection="1">
      <alignment horizontal="right"/>
      <protection locked="0"/>
    </xf>
    <xf numFmtId="3" fontId="114" fillId="3" borderId="7" xfId="0" applyNumberFormat="1" applyFont="1" applyFill="1" applyBorder="1" applyAlignment="1" applyProtection="1">
      <alignment horizontal="right"/>
      <protection locked="0"/>
    </xf>
    <xf numFmtId="3" fontId="2" fillId="3" borderId="7" xfId="0" applyNumberFormat="1" applyFont="1" applyFill="1" applyBorder="1" applyAlignment="1" applyProtection="1">
      <alignment horizontal="right"/>
      <protection locked="0"/>
    </xf>
    <xf numFmtId="3" fontId="2" fillId="0" borderId="7" xfId="0" applyNumberFormat="1" applyFont="1" applyFill="1" applyBorder="1" applyProtection="1"/>
    <xf numFmtId="3" fontId="41" fillId="0" borderId="13" xfId="0" applyNumberFormat="1" applyFont="1" applyBorder="1" applyAlignment="1" applyProtection="1">
      <alignment vertical="distributed"/>
    </xf>
    <xf numFmtId="3" fontId="41" fillId="0" borderId="13" xfId="0" applyNumberFormat="1" applyFont="1" applyFill="1" applyBorder="1" applyAlignment="1" applyProtection="1">
      <alignment horizontal="right"/>
    </xf>
    <xf numFmtId="0" fontId="13" fillId="0" borderId="14" xfId="0" applyFont="1" applyBorder="1" applyProtection="1"/>
    <xf numFmtId="3" fontId="3" fillId="0" borderId="7" xfId="0" applyNumberFormat="1" applyFont="1" applyFill="1" applyBorder="1" applyAlignment="1" applyProtection="1">
      <alignment horizontal="right"/>
    </xf>
    <xf numFmtId="3" fontId="1" fillId="3" borderId="7" xfId="0" applyNumberFormat="1" applyFont="1" applyFill="1" applyBorder="1" applyProtection="1">
      <protection locked="0"/>
    </xf>
    <xf numFmtId="0" fontId="1" fillId="0" borderId="7" xfId="0" applyFont="1" applyBorder="1" applyAlignment="1" applyProtection="1">
      <alignment vertical="distributed"/>
    </xf>
    <xf numFmtId="3" fontId="1" fillId="0" borderId="7" xfId="0" applyNumberFormat="1" applyFont="1" applyFill="1" applyBorder="1" applyProtection="1"/>
    <xf numFmtId="3" fontId="2" fillId="3" borderId="7" xfId="0" applyNumberFormat="1" applyFont="1" applyFill="1" applyBorder="1" applyProtection="1">
      <protection locked="0"/>
    </xf>
    <xf numFmtId="0" fontId="52" fillId="0" borderId="7" xfId="0" applyFont="1" applyFill="1" applyBorder="1" applyAlignment="1" applyProtection="1">
      <alignment horizontal="left" vertical="distributed"/>
    </xf>
    <xf numFmtId="0" fontId="32" fillId="0" borderId="7" xfId="0" applyFont="1" applyFill="1" applyBorder="1" applyAlignment="1" applyProtection="1">
      <alignment horizontal="left" vertical="distributed"/>
    </xf>
    <xf numFmtId="0" fontId="1" fillId="0" borderId="7" xfId="0" applyFont="1" applyFill="1" applyBorder="1" applyAlignment="1" applyProtection="1">
      <alignment horizontal="left" vertical="distributed"/>
    </xf>
    <xf numFmtId="0" fontId="6" fillId="0" borderId="7" xfId="0" applyFont="1" applyFill="1" applyBorder="1" applyAlignment="1" applyProtection="1">
      <alignment horizontal="right" vertical="distributed"/>
    </xf>
    <xf numFmtId="0" fontId="1" fillId="0" borderId="15" xfId="0" applyFont="1" applyBorder="1" applyAlignment="1" applyProtection="1">
      <alignment vertical="distributed"/>
    </xf>
    <xf numFmtId="3" fontId="1" fillId="0" borderId="15" xfId="0" applyNumberFormat="1" applyFont="1" applyFill="1" applyBorder="1" applyProtection="1"/>
    <xf numFmtId="0" fontId="1" fillId="0" borderId="16" xfId="0" applyFont="1" applyBorder="1" applyAlignment="1" applyProtection="1">
      <alignment vertical="distributed"/>
    </xf>
    <xf numFmtId="3" fontId="1" fillId="0" borderId="16" xfId="0" applyNumberFormat="1" applyFont="1" applyBorder="1" applyProtection="1"/>
    <xf numFmtId="0" fontId="6" fillId="0" borderId="7" xfId="0" applyFont="1" applyFill="1" applyBorder="1" applyProtection="1"/>
    <xf numFmtId="0" fontId="52" fillId="0" borderId="7" xfId="0" applyFont="1" applyFill="1" applyBorder="1" applyAlignment="1" applyProtection="1">
      <alignment horizontal="center" vertical="distributed"/>
    </xf>
    <xf numFmtId="0" fontId="1" fillId="0" borderId="7" xfId="0" applyFont="1" applyFill="1" applyBorder="1" applyAlignment="1" applyProtection="1">
      <alignment vertical="distributed"/>
    </xf>
    <xf numFmtId="0" fontId="1" fillId="0" borderId="7" xfId="0" applyFont="1" applyFill="1" applyBorder="1" applyProtection="1"/>
    <xf numFmtId="10" fontId="1" fillId="0" borderId="7" xfId="0" applyNumberFormat="1" applyFont="1" applyFill="1" applyBorder="1" applyProtection="1"/>
    <xf numFmtId="0" fontId="16" fillId="0" borderId="7" xfId="0" applyFont="1" applyFill="1" applyBorder="1" applyProtection="1"/>
    <xf numFmtId="0" fontId="0" fillId="0" borderId="7" xfId="0" applyFill="1" applyBorder="1" applyProtection="1"/>
    <xf numFmtId="9" fontId="1" fillId="0" borderId="7" xfId="0" applyNumberFormat="1" applyFont="1" applyFill="1" applyBorder="1" applyProtection="1"/>
    <xf numFmtId="0" fontId="11" fillId="0" borderId="7" xfId="0" applyFont="1" applyFill="1" applyBorder="1" applyProtection="1"/>
    <xf numFmtId="2" fontId="1" fillId="0" borderId="7" xfId="0" applyNumberFormat="1" applyFont="1" applyFill="1" applyBorder="1" applyProtection="1"/>
    <xf numFmtId="9" fontId="0" fillId="0" borderId="7" xfId="0" applyNumberFormat="1" applyFill="1" applyBorder="1" applyProtection="1"/>
    <xf numFmtId="0" fontId="2" fillId="0" borderId="7" xfId="0" applyFont="1" applyFill="1" applyBorder="1" applyProtection="1"/>
    <xf numFmtId="0" fontId="1" fillId="0" borderId="7" xfId="0" applyFont="1" applyFill="1" applyBorder="1" applyAlignment="1" applyProtection="1">
      <alignment horizontal="left"/>
    </xf>
    <xf numFmtId="0" fontId="1" fillId="0" borderId="7" xfId="0" applyFont="1" applyFill="1" applyBorder="1" applyAlignment="1" applyProtection="1">
      <alignment horizontal="center"/>
    </xf>
    <xf numFmtId="0" fontId="2" fillId="0" borderId="7" xfId="0" applyFont="1" applyFill="1" applyBorder="1" applyAlignment="1" applyProtection="1">
      <alignment horizontal="left"/>
    </xf>
    <xf numFmtId="0" fontId="27" fillId="0" borderId="7" xfId="0" applyFont="1" applyFill="1" applyBorder="1" applyAlignment="1" applyProtection="1">
      <alignment horizontal="center" vertical="distributed"/>
    </xf>
    <xf numFmtId="3" fontId="6" fillId="0" borderId="7" xfId="0" applyNumberFormat="1" applyFont="1" applyFill="1" applyBorder="1" applyProtection="1"/>
    <xf numFmtId="0" fontId="6" fillId="0" borderId="7" xfId="0" applyFont="1" applyFill="1" applyBorder="1" applyAlignment="1" applyProtection="1">
      <alignment horizontal="right"/>
    </xf>
    <xf numFmtId="0" fontId="2" fillId="0" borderId="7" xfId="0" applyFont="1" applyFill="1" applyBorder="1" applyAlignment="1" applyProtection="1">
      <alignment horizontal="left" vertical="distributed"/>
    </xf>
    <xf numFmtId="0" fontId="121" fillId="0" borderId="0" xfId="0" applyFont="1" applyFill="1" applyBorder="1" applyProtection="1"/>
    <xf numFmtId="0" fontId="52" fillId="0" borderId="7" xfId="0" applyFont="1" applyFill="1" applyBorder="1" applyAlignment="1" applyProtection="1">
      <alignment horizontal="left"/>
    </xf>
    <xf numFmtId="0" fontId="52" fillId="0" borderId="7" xfId="0" applyFont="1" applyFill="1" applyBorder="1" applyAlignment="1" applyProtection="1">
      <alignment horizontal="center"/>
    </xf>
    <xf numFmtId="9" fontId="52" fillId="0" borderId="7" xfId="0" applyNumberFormat="1" applyFont="1" applyFill="1" applyBorder="1" applyProtection="1"/>
    <xf numFmtId="0" fontId="10" fillId="0" borderId="0" xfId="0" applyFont="1" applyFill="1" applyBorder="1" applyAlignment="1" applyProtection="1">
      <alignment horizontal="left" vertical="justify" wrapText="1"/>
    </xf>
    <xf numFmtId="0" fontId="52" fillId="0" borderId="7" xfId="0" applyFont="1" applyFill="1" applyBorder="1" applyAlignment="1" applyProtection="1">
      <alignment horizontal="left" vertical="distributed" wrapText="1"/>
    </xf>
    <xf numFmtId="0" fontId="7" fillId="0" borderId="7" xfId="0" applyFont="1" applyFill="1" applyBorder="1" applyAlignment="1" applyProtection="1">
      <alignment vertical="distributed" wrapText="1"/>
    </xf>
    <xf numFmtId="0" fontId="59" fillId="0" borderId="7" xfId="0" applyFont="1" applyFill="1" applyBorder="1" applyAlignment="1" applyProtection="1">
      <alignment vertical="distributed" wrapText="1"/>
    </xf>
    <xf numFmtId="0" fontId="61" fillId="0" borderId="7" xfId="0" applyFont="1" applyFill="1" applyBorder="1" applyAlignment="1" applyProtection="1">
      <alignment vertical="distributed" wrapText="1"/>
    </xf>
    <xf numFmtId="0" fontId="59" fillId="0" borderId="7" xfId="0" applyFont="1" applyFill="1" applyBorder="1" applyAlignment="1" applyProtection="1">
      <alignment horizontal="left" vertical="distributed" wrapText="1"/>
    </xf>
    <xf numFmtId="0" fontId="63" fillId="0" borderId="7" xfId="0" applyFont="1" applyFill="1" applyBorder="1" applyAlignment="1" applyProtection="1">
      <alignment vertical="distributed" wrapText="1"/>
    </xf>
    <xf numFmtId="3" fontId="1" fillId="0" borderId="0" xfId="0" applyNumberFormat="1" applyFont="1" applyFill="1" applyBorder="1" applyAlignment="1" applyProtection="1">
      <alignment horizontal="right"/>
    </xf>
    <xf numFmtId="3" fontId="6" fillId="3" borderId="7" xfId="0" applyNumberFormat="1" applyFont="1" applyFill="1" applyBorder="1" applyProtection="1">
      <protection locked="0"/>
    </xf>
    <xf numFmtId="0" fontId="65" fillId="0" borderId="7" xfId="0" applyFont="1" applyFill="1" applyBorder="1" applyAlignment="1" applyProtection="1">
      <alignment vertical="distributed" wrapText="1"/>
    </xf>
    <xf numFmtId="0" fontId="65" fillId="0" borderId="7" xfId="0" applyFont="1" applyFill="1" applyBorder="1" applyAlignment="1" applyProtection="1">
      <alignment horizontal="left" vertical="distributed" wrapText="1"/>
    </xf>
    <xf numFmtId="49" fontId="66" fillId="0" borderId="0" xfId="2" applyNumberFormat="1" applyFont="1" applyFill="1" applyAlignment="1" applyProtection="1">
      <alignment horizontal="left" vertical="distributed"/>
    </xf>
    <xf numFmtId="0" fontId="66" fillId="0" borderId="0" xfId="2" applyFont="1" applyFill="1" applyAlignment="1" applyProtection="1">
      <alignment vertical="distributed"/>
    </xf>
    <xf numFmtId="49" fontId="49" fillId="0" borderId="7" xfId="2" applyNumberFormat="1" applyFont="1" applyFill="1" applyBorder="1" applyAlignment="1" applyProtection="1">
      <alignment horizontal="left" vertical="distributed"/>
    </xf>
    <xf numFmtId="0" fontId="49" fillId="0" borderId="7" xfId="2" applyFont="1" applyFill="1" applyBorder="1" applyAlignment="1" applyProtection="1">
      <alignment horizontal="center" vertical="distributed"/>
    </xf>
    <xf numFmtId="49" fontId="40" fillId="0" borderId="7" xfId="2" applyNumberFormat="1" applyFont="1" applyFill="1" applyBorder="1" applyAlignment="1" applyProtection="1">
      <alignment horizontal="left" vertical="distributed"/>
    </xf>
    <xf numFmtId="0" fontId="40" fillId="0" borderId="7" xfId="2" applyFont="1" applyFill="1" applyBorder="1" applyAlignment="1" applyProtection="1">
      <alignment horizontal="center" vertical="distributed"/>
    </xf>
    <xf numFmtId="49" fontId="40" fillId="0" borderId="7" xfId="2" applyNumberFormat="1" applyFont="1" applyFill="1" applyBorder="1" applyAlignment="1" applyProtection="1">
      <alignment horizontal="right" vertical="distributed"/>
    </xf>
    <xf numFmtId="0" fontId="40" fillId="0" borderId="7" xfId="2" applyFont="1" applyFill="1" applyBorder="1" applyAlignment="1" applyProtection="1">
      <alignment vertical="distributed" wrapText="1"/>
    </xf>
    <xf numFmtId="0" fontId="49" fillId="0" borderId="7" xfId="2" applyFont="1" applyFill="1" applyBorder="1" applyAlignment="1" applyProtection="1">
      <alignment vertical="distributed"/>
    </xf>
    <xf numFmtId="0" fontId="40" fillId="4" borderId="7" xfId="0" applyFont="1" applyFill="1" applyBorder="1" applyAlignment="1" applyProtection="1">
      <alignment vertical="center" wrapText="1"/>
    </xf>
    <xf numFmtId="0" fontId="40" fillId="0" borderId="7" xfId="2" applyFont="1" applyFill="1" applyBorder="1" applyAlignment="1" applyProtection="1">
      <alignment horizontal="right" vertical="distributed"/>
    </xf>
    <xf numFmtId="0" fontId="40" fillId="0" borderId="7" xfId="2" applyFont="1" applyFill="1" applyBorder="1" applyAlignment="1" applyProtection="1">
      <alignment vertical="distributed"/>
    </xf>
    <xf numFmtId="49" fontId="40" fillId="4" borderId="7" xfId="2" applyNumberFormat="1" applyFont="1" applyFill="1" applyBorder="1" applyAlignment="1" applyProtection="1">
      <alignment horizontal="right" vertical="distributed"/>
    </xf>
    <xf numFmtId="49" fontId="52" fillId="0" borderId="7" xfId="2" applyNumberFormat="1" applyFont="1" applyFill="1" applyBorder="1" applyAlignment="1" applyProtection="1">
      <alignment horizontal="right" vertical="distributed"/>
    </xf>
    <xf numFmtId="0" fontId="32" fillId="0" borderId="7" xfId="2" applyFont="1" applyFill="1" applyBorder="1" applyAlignment="1" applyProtection="1">
      <alignment vertical="distributed"/>
    </xf>
    <xf numFmtId="49" fontId="40" fillId="0" borderId="15" xfId="2" applyNumberFormat="1" applyFont="1" applyFill="1" applyBorder="1" applyAlignment="1" applyProtection="1">
      <alignment horizontal="right" vertical="distributed"/>
    </xf>
    <xf numFmtId="0" fontId="40" fillId="0" borderId="15" xfId="2" applyFont="1" applyFill="1" applyBorder="1" applyAlignment="1" applyProtection="1">
      <alignment vertical="distributed" wrapText="1"/>
    </xf>
    <xf numFmtId="49" fontId="40" fillId="0" borderId="8" xfId="2" applyNumberFormat="1" applyFont="1" applyFill="1" applyBorder="1" applyAlignment="1" applyProtection="1">
      <alignment horizontal="right" vertical="distributed"/>
    </xf>
    <xf numFmtId="0" fontId="40" fillId="0" borderId="8" xfId="2" applyFont="1" applyFill="1" applyBorder="1" applyAlignment="1" applyProtection="1">
      <alignment vertical="distributed" wrapText="1"/>
    </xf>
    <xf numFmtId="0" fontId="6" fillId="0" borderId="0" xfId="0" applyFont="1" applyAlignment="1" applyProtection="1">
      <alignment horizontal="left" vertical="center" indent="4"/>
    </xf>
    <xf numFmtId="49" fontId="66" fillId="0" borderId="0" xfId="2" applyNumberFormat="1" applyFont="1" applyFill="1" applyAlignment="1" applyProtection="1">
      <alignment vertical="distributed"/>
    </xf>
    <xf numFmtId="0" fontId="72" fillId="0" borderId="0" xfId="2" applyFont="1" applyFill="1" applyAlignment="1" applyProtection="1">
      <alignment vertical="distributed"/>
    </xf>
    <xf numFmtId="0" fontId="22" fillId="0" borderId="0" xfId="2" applyFont="1" applyFill="1" applyAlignment="1" applyProtection="1">
      <alignment vertical="distributed"/>
    </xf>
    <xf numFmtId="0" fontId="20" fillId="0" borderId="7" xfId="2" applyFont="1" applyFill="1" applyBorder="1" applyAlignment="1" applyProtection="1">
      <alignment vertical="distributed" wrapText="1"/>
    </xf>
    <xf numFmtId="0" fontId="27" fillId="0" borderId="7" xfId="2" applyFont="1" applyFill="1" applyBorder="1" applyAlignment="1" applyProtection="1">
      <alignment vertical="distributed" wrapText="1"/>
    </xf>
    <xf numFmtId="3" fontId="6" fillId="3" borderId="7" xfId="0" applyNumberFormat="1" applyFont="1" applyFill="1" applyBorder="1" applyAlignment="1" applyProtection="1">
      <alignment horizontal="center"/>
      <protection locked="0"/>
    </xf>
    <xf numFmtId="0" fontId="6" fillId="0" borderId="7" xfId="0" applyFont="1" applyFill="1" applyBorder="1" applyAlignment="1" applyProtection="1">
      <alignment horizontal="left" vertical="distributed"/>
    </xf>
    <xf numFmtId="0" fontId="10" fillId="0" borderId="7" xfId="0" applyFont="1" applyFill="1" applyBorder="1" applyAlignment="1" applyProtection="1">
      <alignment horizontal="left" vertical="distributed"/>
    </xf>
    <xf numFmtId="3" fontId="18" fillId="0" borderId="7" xfId="0" applyNumberFormat="1" applyFont="1" applyFill="1" applyBorder="1" applyAlignment="1" applyProtection="1">
      <alignment horizontal="left" vertical="distributed"/>
    </xf>
    <xf numFmtId="3" fontId="2" fillId="0" borderId="8" xfId="0" applyNumberFormat="1" applyFont="1" applyFill="1" applyBorder="1" applyAlignment="1" applyProtection="1">
      <alignment horizontal="left" vertical="distributed"/>
    </xf>
    <xf numFmtId="3" fontId="10" fillId="0" borderId="7" xfId="0" applyNumberFormat="1" applyFont="1" applyFill="1" applyBorder="1" applyAlignment="1" applyProtection="1">
      <alignment horizontal="left" vertical="distributed"/>
    </xf>
    <xf numFmtId="3" fontId="2" fillId="0" borderId="7" xfId="0" applyNumberFormat="1" applyFont="1" applyFill="1" applyBorder="1" applyAlignment="1" applyProtection="1">
      <alignment horizontal="left" vertical="distributed"/>
    </xf>
    <xf numFmtId="0" fontId="1" fillId="0" borderId="0" xfId="0" applyFont="1" applyAlignment="1" applyProtection="1">
      <alignment horizontal="justify" vertical="distributed"/>
    </xf>
    <xf numFmtId="0" fontId="1" fillId="0" borderId="17" xfId="0" applyFont="1" applyBorder="1" applyAlignment="1" applyProtection="1">
      <alignment vertical="distributed"/>
    </xf>
    <xf numFmtId="0" fontId="1" fillId="0" borderId="11" xfId="0" applyFont="1" applyBorder="1" applyAlignment="1" applyProtection="1">
      <alignment vertical="distributed"/>
    </xf>
    <xf numFmtId="0" fontId="100" fillId="0" borderId="0" xfId="0" applyFont="1" applyFill="1" applyAlignment="1" applyProtection="1"/>
    <xf numFmtId="0" fontId="100" fillId="0" borderId="0" xfId="0" applyFont="1" applyFill="1" applyAlignment="1" applyProtection="1">
      <alignment horizontal="center"/>
    </xf>
    <xf numFmtId="0" fontId="33" fillId="0" borderId="0" xfId="0" applyFont="1" applyFill="1" applyBorder="1" applyProtection="1"/>
    <xf numFmtId="0" fontId="33" fillId="0" borderId="0" xfId="0" applyFont="1" applyProtection="1"/>
    <xf numFmtId="0" fontId="6" fillId="0" borderId="1" xfId="0" applyFont="1" applyFill="1" applyBorder="1" applyAlignment="1" applyProtection="1">
      <alignment horizontal="left" vertical="distributed"/>
    </xf>
    <xf numFmtId="0" fontId="126" fillId="0" borderId="7" xfId="0" applyFont="1" applyFill="1" applyBorder="1" applyAlignment="1" applyProtection="1">
      <alignment horizontal="center"/>
    </xf>
    <xf numFmtId="0" fontId="126" fillId="0" borderId="1" xfId="0" applyFont="1" applyFill="1" applyBorder="1" applyAlignment="1" applyProtection="1">
      <alignment horizontal="center"/>
    </xf>
    <xf numFmtId="0" fontId="125" fillId="0" borderId="1" xfId="0" applyFont="1" applyFill="1" applyBorder="1" applyAlignment="1" applyProtection="1">
      <alignment horizontal="center"/>
    </xf>
    <xf numFmtId="3" fontId="6" fillId="0" borderId="0" xfId="0" applyNumberFormat="1" applyFont="1" applyFill="1" applyBorder="1" applyAlignment="1" applyProtection="1">
      <alignment horizontal="left" vertical="distributed"/>
    </xf>
    <xf numFmtId="3" fontId="6" fillId="0" borderId="5" xfId="0" applyNumberFormat="1" applyFont="1" applyFill="1" applyBorder="1" applyAlignment="1" applyProtection="1">
      <alignment horizontal="left" vertical="distributed"/>
    </xf>
    <xf numFmtId="0" fontId="10" fillId="0" borderId="5" xfId="0" applyFont="1" applyFill="1" applyBorder="1" applyAlignment="1" applyProtection="1">
      <alignment horizontal="left" vertical="distributed"/>
    </xf>
    <xf numFmtId="3" fontId="6" fillId="0" borderId="1" xfId="0" applyNumberFormat="1" applyFont="1" applyFill="1" applyBorder="1" applyAlignment="1" applyProtection="1">
      <alignment horizontal="left" vertical="distributed"/>
    </xf>
    <xf numFmtId="0" fontId="10" fillId="0" borderId="1" xfId="0" applyFont="1" applyFill="1" applyBorder="1" applyAlignment="1" applyProtection="1">
      <alignment horizontal="left" vertical="distributed"/>
    </xf>
    <xf numFmtId="0" fontId="6" fillId="0" borderId="0" xfId="0" applyFont="1" applyFill="1" applyBorder="1" applyAlignment="1" applyProtection="1">
      <alignment horizontal="left" vertical="distributed"/>
    </xf>
    <xf numFmtId="0" fontId="2" fillId="0" borderId="1" xfId="0" applyFont="1" applyFill="1" applyBorder="1" applyAlignment="1" applyProtection="1">
      <alignment horizontal="left" vertical="distributed"/>
    </xf>
    <xf numFmtId="0" fontId="21" fillId="0" borderId="0" xfId="0" applyFont="1" applyAlignment="1" applyProtection="1">
      <alignment horizontal="center" vertical="center"/>
    </xf>
    <xf numFmtId="0" fontId="32" fillId="2" borderId="0" xfId="0" applyFont="1" applyFill="1" applyBorder="1" applyAlignment="1" applyProtection="1">
      <alignment horizontal="left"/>
    </xf>
    <xf numFmtId="0" fontId="32" fillId="2" borderId="0" xfId="0" applyFont="1" applyFill="1" applyBorder="1" applyAlignment="1" applyProtection="1">
      <alignment horizontal="center"/>
    </xf>
    <xf numFmtId="0" fontId="33" fillId="0" borderId="0" xfId="0" applyFont="1" applyBorder="1" applyProtection="1"/>
    <xf numFmtId="3" fontId="42" fillId="0" borderId="7" xfId="0" applyNumberFormat="1" applyFont="1" applyBorder="1" applyAlignment="1" applyProtection="1">
      <alignment vertical="distributed"/>
    </xf>
    <xf numFmtId="0" fontId="42" fillId="0" borderId="7" xfId="0" applyFont="1" applyFill="1" applyBorder="1" applyAlignment="1" applyProtection="1">
      <alignment vertical="distributed" wrapText="1"/>
    </xf>
    <xf numFmtId="4" fontId="66" fillId="0" borderId="0" xfId="2" applyNumberFormat="1" applyFont="1" applyFill="1" applyAlignment="1" applyProtection="1">
      <alignment horizontal="center" vertical="distributed"/>
    </xf>
    <xf numFmtId="4" fontId="27" fillId="0" borderId="0" xfId="2" applyNumberFormat="1" applyFont="1" applyFill="1" applyAlignment="1" applyProtection="1">
      <alignment horizontal="center" vertical="distributed"/>
    </xf>
    <xf numFmtId="4" fontId="20" fillId="0" borderId="7" xfId="2" applyNumberFormat="1" applyFont="1" applyFill="1" applyBorder="1" applyAlignment="1" applyProtection="1">
      <alignment horizontal="center" vertical="distributed"/>
    </xf>
    <xf numFmtId="4" fontId="67" fillId="0" borderId="7" xfId="2" applyNumberFormat="1" applyFont="1" applyFill="1" applyBorder="1" applyAlignment="1" applyProtection="1">
      <alignment horizontal="center" vertical="distributed"/>
    </xf>
    <xf numFmtId="4" fontId="27" fillId="0" borderId="7" xfId="2" applyNumberFormat="1" applyFont="1" applyFill="1" applyBorder="1" applyAlignment="1" applyProtection="1">
      <alignment horizontal="center" vertical="distributed"/>
    </xf>
    <xf numFmtId="4" fontId="40" fillId="0" borderId="7" xfId="2" applyNumberFormat="1" applyFont="1" applyFill="1" applyBorder="1" applyAlignment="1" applyProtection="1">
      <alignment horizontal="center" vertical="distributed"/>
    </xf>
    <xf numFmtId="4" fontId="40" fillId="3" borderId="7" xfId="2" applyNumberFormat="1" applyFont="1" applyFill="1" applyBorder="1" applyAlignment="1" applyProtection="1">
      <alignment horizontal="center" vertical="distributed"/>
      <protection locked="0"/>
    </xf>
    <xf numFmtId="4" fontId="32" fillId="0" borderId="7" xfId="2" applyNumberFormat="1" applyFont="1" applyFill="1" applyBorder="1" applyAlignment="1" applyProtection="1">
      <alignment horizontal="center" vertical="distributed"/>
    </xf>
    <xf numFmtId="4" fontId="40" fillId="0" borderId="15" xfId="2" applyNumberFormat="1" applyFont="1" applyFill="1" applyBorder="1" applyAlignment="1" applyProtection="1">
      <alignment horizontal="center" vertical="distributed"/>
    </xf>
    <xf numFmtId="4" fontId="27" fillId="0" borderId="15" xfId="2" applyNumberFormat="1" applyFont="1" applyFill="1" applyBorder="1" applyAlignment="1" applyProtection="1">
      <alignment horizontal="center" vertical="distributed"/>
    </xf>
    <xf numFmtId="4" fontId="40" fillId="3" borderId="8" xfId="2" applyNumberFormat="1" applyFont="1" applyFill="1" applyBorder="1" applyAlignment="1" applyProtection="1">
      <alignment horizontal="center" vertical="distributed"/>
      <protection locked="0"/>
    </xf>
    <xf numFmtId="4" fontId="27" fillId="0" borderId="8" xfId="2" applyNumberFormat="1" applyFont="1" applyFill="1" applyBorder="1" applyAlignment="1" applyProtection="1">
      <alignment horizontal="center" vertical="distributed"/>
    </xf>
    <xf numFmtId="4" fontId="49" fillId="0" borderId="8" xfId="2" applyNumberFormat="1" applyFont="1" applyFill="1" applyBorder="1" applyAlignment="1" applyProtection="1">
      <alignment horizontal="center" vertical="distributed"/>
    </xf>
    <xf numFmtId="4" fontId="72" fillId="0" borderId="7" xfId="2" applyNumberFormat="1" applyFont="1" applyFill="1" applyBorder="1" applyAlignment="1" applyProtection="1">
      <alignment horizontal="center" vertical="distributed"/>
    </xf>
    <xf numFmtId="0" fontId="68" fillId="0" borderId="7" xfId="2" applyNumberFormat="1" applyFont="1" applyFill="1" applyBorder="1" applyAlignment="1" applyProtection="1">
      <alignment horizontal="center" vertical="distributed"/>
    </xf>
    <xf numFmtId="0" fontId="69" fillId="0" borderId="7" xfId="2" applyNumberFormat="1" applyFont="1" applyFill="1" applyBorder="1" applyAlignment="1" applyProtection="1">
      <alignment horizontal="center" vertical="distributed"/>
    </xf>
    <xf numFmtId="0" fontId="32" fillId="3" borderId="7" xfId="0" applyFont="1" applyFill="1" applyBorder="1" applyAlignment="1" applyProtection="1">
      <alignment horizontal="left" vertical="distributed" wrapText="1"/>
    </xf>
    <xf numFmtId="0" fontId="2" fillId="3" borderId="7" xfId="0" applyFont="1" applyFill="1" applyBorder="1" applyAlignment="1" applyProtection="1">
      <alignment horizontal="left" vertical="distributed"/>
    </xf>
    <xf numFmtId="0" fontId="2" fillId="3" borderId="7" xfId="0" applyFont="1" applyFill="1" applyBorder="1" applyAlignment="1" applyProtection="1">
      <alignment vertical="distributed"/>
    </xf>
    <xf numFmtId="4" fontId="6" fillId="3" borderId="7" xfId="0" applyNumberFormat="1" applyFont="1" applyFill="1" applyBorder="1" applyAlignment="1" applyProtection="1">
      <alignment horizontal="center"/>
      <protection locked="0"/>
    </xf>
    <xf numFmtId="4" fontId="40" fillId="3" borderId="7" xfId="0" applyNumberFormat="1" applyFont="1" applyFill="1" applyBorder="1" applyAlignment="1" applyProtection="1">
      <alignment horizontal="center" vertical="center"/>
      <protection locked="0"/>
    </xf>
    <xf numFmtId="4" fontId="10" fillId="0" borderId="7" xfId="0" applyNumberFormat="1" applyFont="1" applyFill="1" applyBorder="1" applyAlignment="1" applyProtection="1">
      <alignment horizontal="center"/>
    </xf>
    <xf numFmtId="4" fontId="6" fillId="0" borderId="0" xfId="0" applyNumberFormat="1" applyFont="1" applyFill="1" applyBorder="1" applyAlignment="1" applyProtection="1">
      <alignment horizontal="center" vertical="justify" wrapText="1"/>
    </xf>
    <xf numFmtId="166" fontId="6" fillId="3" borderId="7" xfId="0" applyNumberFormat="1" applyFont="1" applyFill="1" applyBorder="1" applyAlignment="1" applyProtection="1">
      <alignment horizontal="center"/>
      <protection locked="0"/>
    </xf>
    <xf numFmtId="0" fontId="125" fillId="0" borderId="7" xfId="0" applyNumberFormat="1" applyFont="1" applyFill="1" applyBorder="1" applyAlignment="1" applyProtection="1">
      <alignment horizontal="center" vertical="center" wrapText="1"/>
    </xf>
    <xf numFmtId="4" fontId="6" fillId="0" borderId="0" xfId="0" applyNumberFormat="1" applyFont="1" applyFill="1" applyAlignment="1" applyProtection="1">
      <alignment horizontal="center"/>
    </xf>
    <xf numFmtId="4" fontId="18" fillId="0" borderId="0" xfId="0" applyNumberFormat="1" applyFont="1" applyFill="1" applyAlignment="1" applyProtection="1">
      <alignment horizontal="center"/>
    </xf>
    <xf numFmtId="4" fontId="1" fillId="0" borderId="0" xfId="0" applyNumberFormat="1" applyFont="1" applyFill="1" applyAlignment="1" applyProtection="1">
      <alignment horizontal="center"/>
    </xf>
    <xf numFmtId="4" fontId="9" fillId="0" borderId="0" xfId="0" applyNumberFormat="1" applyFont="1" applyFill="1" applyAlignment="1" applyProtection="1">
      <alignment horizontal="center" vertical="center"/>
    </xf>
    <xf numFmtId="4" fontId="21" fillId="0" borderId="0" xfId="0" applyNumberFormat="1" applyFont="1" applyFill="1" applyAlignment="1" applyProtection="1">
      <alignment horizontal="center" vertical="center"/>
    </xf>
    <xf numFmtId="4" fontId="27" fillId="0" borderId="0" xfId="0" applyNumberFormat="1" applyFont="1" applyFill="1" applyAlignment="1" applyProtection="1">
      <alignment horizontal="center" vertical="center"/>
    </xf>
    <xf numFmtId="4" fontId="28" fillId="0" borderId="7" xfId="0" applyNumberFormat="1" applyFont="1" applyFill="1" applyBorder="1" applyAlignment="1" applyProtection="1">
      <alignment horizontal="center"/>
    </xf>
    <xf numFmtId="4" fontId="18" fillId="0" borderId="7" xfId="0" applyNumberFormat="1" applyFont="1" applyFill="1" applyBorder="1" applyAlignment="1" applyProtection="1">
      <alignment horizontal="center"/>
    </xf>
    <xf numFmtId="4" fontId="18" fillId="3" borderId="7" xfId="0" applyNumberFormat="1" applyFont="1" applyFill="1" applyBorder="1" applyAlignment="1" applyProtection="1">
      <alignment horizontal="center"/>
      <protection locked="0"/>
    </xf>
    <xf numFmtId="4" fontId="2" fillId="0" borderId="8" xfId="0" applyNumberFormat="1" applyFont="1" applyFill="1" applyBorder="1" applyAlignment="1" applyProtection="1">
      <alignment horizontal="center"/>
    </xf>
    <xf numFmtId="4" fontId="2" fillId="0" borderId="7" xfId="0" applyNumberFormat="1" applyFont="1" applyFill="1" applyBorder="1" applyAlignment="1" applyProtection="1">
      <alignment horizontal="center"/>
    </xf>
    <xf numFmtId="4" fontId="6" fillId="0" borderId="0" xfId="0" applyNumberFormat="1" applyFont="1" applyAlignment="1" applyProtection="1">
      <alignment horizontal="center"/>
    </xf>
    <xf numFmtId="4" fontId="18" fillId="0" borderId="0" xfId="0" applyNumberFormat="1" applyFont="1" applyAlignment="1" applyProtection="1">
      <alignment horizontal="center"/>
    </xf>
    <xf numFmtId="4" fontId="1" fillId="0" borderId="0" xfId="0" applyNumberFormat="1" applyFont="1" applyFill="1" applyBorder="1" applyAlignment="1" applyProtection="1">
      <alignment horizontal="center"/>
    </xf>
    <xf numFmtId="4" fontId="18" fillId="0" borderId="0" xfId="0" applyNumberFormat="1" applyFont="1" applyFill="1" applyBorder="1" applyAlignment="1" applyProtection="1">
      <alignment horizontal="center"/>
    </xf>
    <xf numFmtId="4" fontId="32" fillId="0" borderId="1" xfId="0" applyNumberFormat="1" applyFont="1" applyFill="1" applyBorder="1" applyAlignment="1" applyProtection="1">
      <alignment horizontal="center" vertical="distributed"/>
    </xf>
    <xf numFmtId="4" fontId="6" fillId="0" borderId="7" xfId="0" applyNumberFormat="1" applyFont="1" applyBorder="1" applyAlignment="1" applyProtection="1">
      <alignment horizontal="center"/>
    </xf>
    <xf numFmtId="4" fontId="1" fillId="0" borderId="0" xfId="0" applyNumberFormat="1" applyFont="1" applyAlignment="1" applyProtection="1">
      <alignment horizontal="center"/>
    </xf>
    <xf numFmtId="4" fontId="10" fillId="0" borderId="7" xfId="0" applyNumberFormat="1" applyFont="1" applyBorder="1" applyAlignment="1" applyProtection="1">
      <alignment horizontal="center"/>
    </xf>
    <xf numFmtId="4" fontId="10" fillId="0" borderId="0" xfId="0" applyNumberFormat="1" applyFont="1" applyAlignment="1" applyProtection="1">
      <alignment horizontal="center"/>
    </xf>
    <xf numFmtId="4" fontId="17" fillId="0" borderId="0" xfId="0" applyNumberFormat="1" applyFont="1" applyAlignment="1" applyProtection="1">
      <alignment horizontal="center"/>
    </xf>
    <xf numFmtId="4" fontId="6" fillId="0" borderId="15" xfId="0" applyNumberFormat="1" applyFont="1" applyBorder="1" applyAlignment="1" applyProtection="1">
      <alignment horizontal="center"/>
    </xf>
    <xf numFmtId="0" fontId="6" fillId="0" borderId="7" xfId="0" applyNumberFormat="1" applyFont="1" applyFill="1" applyBorder="1" applyAlignment="1" applyProtection="1">
      <alignment horizontal="left" vertical="distributed"/>
    </xf>
    <xf numFmtId="0" fontId="69" fillId="0" borderId="7" xfId="0" applyNumberFormat="1" applyFont="1" applyFill="1" applyBorder="1" applyAlignment="1" applyProtection="1">
      <alignment horizontal="center"/>
    </xf>
    <xf numFmtId="0" fontId="2" fillId="0" borderId="0" xfId="0" applyNumberFormat="1" applyFont="1" applyFill="1" applyBorder="1" applyAlignment="1" applyProtection="1">
      <alignment vertical="distributed"/>
    </xf>
    <xf numFmtId="3" fontId="42" fillId="0" borderId="7" xfId="0" applyNumberFormat="1" applyFont="1" applyFill="1" applyBorder="1" applyAlignment="1" applyProtection="1">
      <alignment horizontal="left" vertical="distributed"/>
    </xf>
    <xf numFmtId="4" fontId="20" fillId="0" borderId="0" xfId="0" applyNumberFormat="1" applyFont="1" applyFill="1" applyBorder="1" applyAlignment="1" applyProtection="1">
      <alignment horizontal="center" vertical="center" wrapText="1"/>
    </xf>
    <xf numFmtId="4" fontId="25" fillId="0" borderId="0" xfId="0" applyNumberFormat="1" applyFont="1" applyFill="1" applyBorder="1" applyAlignment="1" applyProtection="1">
      <alignment horizontal="center" vertical="center" wrapText="1"/>
    </xf>
    <xf numFmtId="4" fontId="105" fillId="0" borderId="0" xfId="0" applyNumberFormat="1" applyFont="1" applyFill="1" applyAlignment="1" applyProtection="1">
      <alignment horizontal="center"/>
    </xf>
    <xf numFmtId="4" fontId="20" fillId="0" borderId="1" xfId="0" applyNumberFormat="1" applyFont="1" applyFill="1" applyBorder="1" applyAlignment="1" applyProtection="1">
      <alignment horizontal="center" vertical="center" wrapText="1"/>
    </xf>
    <xf numFmtId="4" fontId="23" fillId="0" borderId="7" xfId="0" applyNumberFormat="1" applyFont="1" applyFill="1" applyBorder="1" applyAlignment="1" applyProtection="1">
      <alignment horizontal="center" vertical="center" wrapText="1"/>
    </xf>
    <xf numFmtId="4" fontId="27" fillId="0" borderId="7" xfId="0" applyNumberFormat="1" applyFont="1" applyFill="1" applyBorder="1" applyAlignment="1" applyProtection="1">
      <alignment horizontal="center"/>
    </xf>
    <xf numFmtId="4" fontId="108" fillId="4" borderId="7" xfId="0" applyNumberFormat="1" applyFont="1" applyFill="1" applyBorder="1" applyAlignment="1" applyProtection="1">
      <alignment horizontal="center"/>
    </xf>
    <xf numFmtId="4" fontId="108" fillId="0" borderId="7" xfId="0" applyNumberFormat="1" applyFont="1" applyFill="1" applyBorder="1" applyAlignment="1" applyProtection="1">
      <alignment horizontal="center"/>
    </xf>
    <xf numFmtId="4" fontId="6" fillId="0" borderId="0" xfId="0" applyNumberFormat="1" applyFont="1" applyFill="1" applyBorder="1" applyProtection="1"/>
    <xf numFmtId="4" fontId="1" fillId="0" borderId="0" xfId="0" applyNumberFormat="1" applyFont="1" applyFill="1" applyBorder="1" applyProtection="1"/>
    <xf numFmtId="4" fontId="2" fillId="0" borderId="0" xfId="0" applyNumberFormat="1" applyFont="1" applyFill="1" applyBorder="1" applyProtection="1"/>
    <xf numFmtId="4" fontId="17" fillId="0" borderId="0" xfId="0" applyNumberFormat="1" applyFont="1" applyFill="1" applyBorder="1" applyAlignment="1" applyProtection="1">
      <alignment horizontal="center"/>
    </xf>
    <xf numFmtId="4" fontId="6" fillId="0" borderId="0" xfId="0" applyNumberFormat="1" applyFont="1" applyFill="1" applyBorder="1" applyAlignment="1" applyProtection="1">
      <alignment vertical="distributed"/>
    </xf>
    <xf numFmtId="4" fontId="0" fillId="0" borderId="0" xfId="0" applyNumberFormat="1" applyFill="1" applyBorder="1" applyProtection="1"/>
    <xf numFmtId="4" fontId="1" fillId="0" borderId="0" xfId="0" applyNumberFormat="1" applyFont="1" applyAlignment="1" applyProtection="1">
      <alignment vertical="distributed"/>
    </xf>
    <xf numFmtId="4" fontId="10" fillId="2" borderId="0" xfId="0" applyNumberFormat="1" applyFont="1" applyFill="1" applyBorder="1" applyAlignment="1" applyProtection="1">
      <alignment horizontal="center"/>
    </xf>
    <xf numFmtId="4" fontId="6" fillId="0" borderId="18" xfId="0" applyNumberFormat="1" applyFont="1" applyFill="1" applyBorder="1" applyProtection="1"/>
    <xf numFmtId="4" fontId="6" fillId="0" borderId="11" xfId="0" applyNumberFormat="1" applyFont="1" applyFill="1" applyBorder="1" applyProtection="1"/>
    <xf numFmtId="4" fontId="1" fillId="0" borderId="18" xfId="0" applyNumberFormat="1" applyFont="1" applyFill="1" applyBorder="1" applyProtection="1"/>
    <xf numFmtId="4" fontId="2" fillId="0" borderId="11" xfId="0" applyNumberFormat="1" applyFont="1" applyFill="1" applyBorder="1" applyAlignment="1" applyProtection="1"/>
    <xf numFmtId="4" fontId="0" fillId="0" borderId="12" xfId="0" applyNumberFormat="1" applyFill="1" applyBorder="1" applyProtection="1"/>
    <xf numFmtId="4" fontId="1" fillId="0" borderId="19" xfId="0" applyNumberFormat="1" applyFont="1" applyFill="1" applyBorder="1" applyAlignment="1" applyProtection="1"/>
    <xf numFmtId="4" fontId="10" fillId="0" borderId="19" xfId="0" applyNumberFormat="1" applyFont="1" applyFill="1" applyBorder="1" applyProtection="1"/>
    <xf numFmtId="4" fontId="5" fillId="0" borderId="20" xfId="0" applyNumberFormat="1" applyFont="1" applyFill="1" applyBorder="1" applyProtection="1"/>
    <xf numFmtId="4" fontId="10" fillId="0" borderId="0" xfId="0" applyNumberFormat="1" applyFont="1" applyFill="1" applyBorder="1" applyProtection="1"/>
    <xf numFmtId="4" fontId="10" fillId="0" borderId="20" xfId="0" applyNumberFormat="1" applyFont="1" applyFill="1" applyBorder="1" applyProtection="1"/>
    <xf numFmtId="4" fontId="6" fillId="0" borderId="0" xfId="0" applyNumberFormat="1" applyFont="1" applyProtection="1"/>
    <xf numFmtId="4" fontId="10" fillId="0" borderId="5" xfId="0" applyNumberFormat="1" applyFont="1" applyFill="1" applyBorder="1" applyAlignment="1" applyProtection="1">
      <alignment horizontal="center"/>
    </xf>
    <xf numFmtId="4" fontId="6" fillId="0" borderId="1" xfId="0" applyNumberFormat="1" applyFont="1" applyFill="1" applyBorder="1" applyAlignment="1" applyProtection="1">
      <alignment horizontal="center"/>
    </xf>
    <xf numFmtId="4" fontId="10" fillId="0" borderId="1" xfId="0" applyNumberFormat="1" applyFont="1" applyFill="1" applyBorder="1" applyAlignment="1" applyProtection="1">
      <alignment horizontal="center"/>
    </xf>
    <xf numFmtId="4" fontId="2" fillId="0" borderId="1" xfId="0" applyNumberFormat="1" applyFont="1" applyFill="1" applyBorder="1" applyAlignment="1" applyProtection="1">
      <alignment horizontal="center"/>
    </xf>
    <xf numFmtId="3" fontId="6" fillId="4" borderId="7" xfId="0" applyNumberFormat="1" applyFont="1" applyFill="1" applyBorder="1" applyAlignment="1" applyProtection="1">
      <alignment horizontal="left" vertical="distributed"/>
    </xf>
    <xf numFmtId="3" fontId="10" fillId="4" borderId="7" xfId="0" applyNumberFormat="1" applyFont="1" applyFill="1" applyBorder="1" applyAlignment="1" applyProtection="1">
      <alignment horizontal="left" vertical="distributed"/>
    </xf>
    <xf numFmtId="0" fontId="84" fillId="0" borderId="0" xfId="0" applyFont="1" applyFill="1" applyProtection="1"/>
    <xf numFmtId="0" fontId="5" fillId="0" borderId="0" xfId="0" applyFont="1" applyProtection="1"/>
    <xf numFmtId="0" fontId="0" fillId="0" borderId="0" xfId="0" applyFont="1" applyProtection="1"/>
    <xf numFmtId="0" fontId="11" fillId="0" borderId="0" xfId="0" applyFont="1" applyProtection="1"/>
    <xf numFmtId="0" fontId="8" fillId="0" borderId="0" xfId="0" applyFont="1" applyProtection="1"/>
    <xf numFmtId="0" fontId="60" fillId="0" borderId="0" xfId="0" applyFont="1" applyProtection="1"/>
    <xf numFmtId="0" fontId="5" fillId="0" borderId="0" xfId="0" applyFont="1" applyBorder="1" applyProtection="1"/>
    <xf numFmtId="0" fontId="8" fillId="0" borderId="0" xfId="0" applyFont="1" applyBorder="1" applyProtection="1"/>
    <xf numFmtId="0" fontId="11" fillId="0" borderId="0" xfId="0" applyFont="1" applyBorder="1" applyProtection="1"/>
    <xf numFmtId="0" fontId="0" fillId="0" borderId="0" xfId="0" applyBorder="1" applyProtection="1"/>
    <xf numFmtId="0" fontId="0" fillId="0" borderId="0" xfId="0" applyFont="1" applyBorder="1" applyProtection="1"/>
    <xf numFmtId="0" fontId="12" fillId="0" borderId="0" xfId="0" applyFont="1" applyBorder="1" applyProtection="1"/>
    <xf numFmtId="0" fontId="12" fillId="0" borderId="0" xfId="0" applyFont="1" applyProtection="1"/>
    <xf numFmtId="0" fontId="14" fillId="0" borderId="0" xfId="0" applyFont="1" applyFill="1" applyProtection="1"/>
    <xf numFmtId="0" fontId="14" fillId="0" borderId="0" xfId="0" applyFont="1" applyProtection="1"/>
    <xf numFmtId="3" fontId="14" fillId="0" borderId="0" xfId="0" applyNumberFormat="1" applyFont="1" applyProtection="1"/>
    <xf numFmtId="4" fontId="32" fillId="0" borderId="0" xfId="0" applyNumberFormat="1" applyFont="1" applyFill="1" applyProtection="1"/>
    <xf numFmtId="0" fontId="99" fillId="0" borderId="0" xfId="0" applyFont="1" applyFill="1" applyProtection="1"/>
    <xf numFmtId="4" fontId="52" fillId="0" borderId="0" xfId="0" applyNumberFormat="1" applyFont="1" applyFill="1" applyProtection="1"/>
    <xf numFmtId="4" fontId="5" fillId="0" borderId="0" xfId="0" applyNumberFormat="1" applyFont="1" applyProtection="1"/>
    <xf numFmtId="4" fontId="0" fillId="0" borderId="0" xfId="0" applyNumberFormat="1" applyProtection="1"/>
    <xf numFmtId="4" fontId="0" fillId="0" borderId="0" xfId="0" applyNumberFormat="1" applyFont="1" applyProtection="1"/>
    <xf numFmtId="4" fontId="84" fillId="0" borderId="0" xfId="0" applyNumberFormat="1" applyFont="1" applyProtection="1"/>
    <xf numFmtId="0" fontId="84" fillId="0" borderId="0" xfId="0" applyFont="1" applyProtection="1"/>
    <xf numFmtId="0" fontId="115" fillId="0" borderId="0" xfId="0" applyFont="1" applyAlignment="1" applyProtection="1">
      <alignment horizontal="left" vertical="center" indent="4"/>
    </xf>
    <xf numFmtId="4" fontId="129" fillId="0" borderId="0" xfId="3" applyNumberFormat="1" applyFont="1" applyFill="1" applyAlignment="1" applyProtection="1">
      <alignment horizontal="center" vertical="distributed"/>
    </xf>
    <xf numFmtId="4" fontId="27" fillId="4" borderId="7" xfId="2" applyNumberFormat="1" applyFont="1" applyFill="1" applyBorder="1" applyAlignment="1" applyProtection="1">
      <alignment horizontal="center" vertical="distributed"/>
    </xf>
    <xf numFmtId="0" fontId="1" fillId="0" borderId="0" xfId="0" applyFont="1" applyAlignment="1" applyProtection="1">
      <alignment vertical="distributed"/>
    </xf>
    <xf numFmtId="0" fontId="122" fillId="0" borderId="21" xfId="0" applyFont="1" applyBorder="1" applyAlignment="1" applyProtection="1">
      <alignment vertical="distributed"/>
    </xf>
    <xf numFmtId="0" fontId="122" fillId="0" borderId="22" xfId="0" applyFont="1" applyBorder="1" applyAlignment="1" applyProtection="1">
      <alignment vertical="distributed"/>
    </xf>
    <xf numFmtId="0" fontId="122" fillId="0" borderId="23" xfId="0" applyFont="1" applyBorder="1" applyAlignment="1" applyProtection="1">
      <alignment vertical="distributed"/>
    </xf>
    <xf numFmtId="0" fontId="122" fillId="0" borderId="24" xfId="0" applyFont="1" applyBorder="1" applyAlignment="1" applyProtection="1">
      <alignment vertical="distributed"/>
    </xf>
    <xf numFmtId="0" fontId="122" fillId="0" borderId="25" xfId="0" applyFont="1" applyBorder="1" applyAlignment="1" applyProtection="1">
      <alignment vertical="distributed"/>
    </xf>
    <xf numFmtId="0" fontId="122" fillId="0" borderId="26" xfId="0" applyFont="1" applyBorder="1" applyAlignment="1" applyProtection="1">
      <alignment vertical="distributed"/>
    </xf>
    <xf numFmtId="0" fontId="122" fillId="0" borderId="0" xfId="0" applyFont="1" applyAlignment="1" applyProtection="1">
      <alignment vertical="distributed"/>
    </xf>
    <xf numFmtId="0" fontId="2" fillId="0" borderId="0" xfId="0" applyFont="1" applyAlignment="1" applyProtection="1">
      <alignment horizontal="left" wrapText="1"/>
    </xf>
    <xf numFmtId="0" fontId="77" fillId="0" borderId="0" xfId="0" applyFont="1" applyAlignment="1" applyProtection="1">
      <alignment vertical="distributed"/>
    </xf>
    <xf numFmtId="0" fontId="78" fillId="0" borderId="1" xfId="1" applyFont="1" applyBorder="1" applyAlignment="1" applyProtection="1">
      <alignment vertical="distributed"/>
    </xf>
    <xf numFmtId="0" fontId="1" fillId="0" borderId="1" xfId="0" applyFont="1" applyBorder="1" applyAlignment="1" applyProtection="1">
      <alignment vertical="distributed"/>
    </xf>
    <xf numFmtId="0" fontId="1" fillId="0" borderId="1" xfId="0" applyFont="1" applyFill="1" applyBorder="1" applyAlignment="1" applyProtection="1">
      <alignment vertical="distributed" wrapText="1"/>
    </xf>
    <xf numFmtId="0" fontId="1" fillId="0" borderId="1" xfId="0" applyFont="1" applyBorder="1" applyAlignment="1" applyProtection="1">
      <alignment vertical="distributed" wrapText="1"/>
    </xf>
    <xf numFmtId="0" fontId="79" fillId="0" borderId="0" xfId="1" applyFont="1" applyAlignment="1" applyProtection="1">
      <alignment vertical="distributed"/>
    </xf>
    <xf numFmtId="0" fontId="1" fillId="0" borderId="16" xfId="0" applyFont="1" applyFill="1" applyBorder="1" applyAlignment="1" applyProtection="1">
      <alignment vertical="distributed" wrapText="1"/>
    </xf>
    <xf numFmtId="0" fontId="1" fillId="0" borderId="5" xfId="0" applyFont="1" applyBorder="1" applyAlignment="1" applyProtection="1">
      <alignment vertical="distributed"/>
    </xf>
    <xf numFmtId="0" fontId="80" fillId="0" borderId="0" xfId="1" applyFont="1" applyAlignment="1" applyProtection="1">
      <alignment vertical="distributed"/>
    </xf>
    <xf numFmtId="3" fontId="2" fillId="0" borderId="0" xfId="0" applyNumberFormat="1" applyFont="1" applyProtection="1"/>
    <xf numFmtId="0" fontId="32" fillId="0" borderId="7" xfId="0" applyFont="1" applyFill="1" applyBorder="1" applyAlignment="1" applyProtection="1">
      <alignment horizontal="center" vertical="distributed"/>
    </xf>
    <xf numFmtId="49" fontId="66" fillId="0" borderId="0" xfId="0" applyNumberFormat="1" applyFont="1" applyFill="1" applyAlignment="1" applyProtection="1">
      <alignment horizontal="left"/>
    </xf>
    <xf numFmtId="0" fontId="66" fillId="0" borderId="0" xfId="0" applyFont="1" applyFill="1" applyAlignment="1" applyProtection="1">
      <alignment horizontal="left"/>
    </xf>
    <xf numFmtId="0" fontId="66" fillId="0" borderId="0" xfId="0" applyFont="1" applyFill="1" applyAlignment="1" applyProtection="1">
      <alignment vertical="center"/>
    </xf>
    <xf numFmtId="0" fontId="56" fillId="0" borderId="0" xfId="0" applyFont="1" applyFill="1" applyAlignment="1" applyProtection="1">
      <alignment vertical="distributed"/>
    </xf>
    <xf numFmtId="0" fontId="28" fillId="0" borderId="0" xfId="0" applyFont="1" applyFill="1" applyAlignment="1" applyProtection="1">
      <alignment horizontal="right"/>
    </xf>
    <xf numFmtId="0" fontId="53" fillId="0" borderId="0" xfId="0" applyFont="1" applyFill="1" applyProtection="1"/>
    <xf numFmtId="0" fontId="51" fillId="0" borderId="0" xfId="0" applyFont="1" applyFill="1" applyProtection="1"/>
    <xf numFmtId="0" fontId="2" fillId="0" borderId="0" xfId="0" applyFont="1" applyFill="1" applyProtection="1"/>
    <xf numFmtId="0" fontId="1" fillId="0" borderId="0" xfId="0" applyFont="1" applyFill="1" applyAlignment="1" applyProtection="1">
      <alignment vertical="distributed"/>
    </xf>
    <xf numFmtId="0" fontId="1" fillId="0" borderId="0" xfId="0" applyFont="1" applyFill="1" applyAlignment="1" applyProtection="1">
      <alignment horizontal="right"/>
    </xf>
    <xf numFmtId="0" fontId="3" fillId="0" borderId="0" xfId="0" applyFont="1" applyFill="1" applyAlignment="1" applyProtection="1">
      <alignment horizontal="right"/>
    </xf>
    <xf numFmtId="0" fontId="3" fillId="0" borderId="0" xfId="0" applyFont="1" applyFill="1" applyBorder="1" applyAlignment="1" applyProtection="1">
      <alignment vertical="distributed" wrapText="1"/>
    </xf>
    <xf numFmtId="0" fontId="109" fillId="0" borderId="1" xfId="0" applyFont="1" applyBorder="1" applyAlignment="1" applyProtection="1">
      <alignment vertical="distributed"/>
    </xf>
    <xf numFmtId="0" fontId="1" fillId="0" borderId="1" xfId="0" applyFont="1" applyFill="1" applyBorder="1" applyAlignment="1" applyProtection="1">
      <alignment horizontal="right"/>
    </xf>
    <xf numFmtId="0" fontId="1" fillId="5" borderId="1" xfId="0"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Fill="1" applyBorder="1" applyAlignment="1" applyProtection="1">
      <alignment vertical="distributed"/>
    </xf>
    <xf numFmtId="3" fontId="1" fillId="5" borderId="1" xfId="0" applyNumberFormat="1" applyFont="1" applyFill="1" applyBorder="1" applyAlignment="1" applyProtection="1">
      <alignment horizontal="right"/>
    </xf>
    <xf numFmtId="0" fontId="1" fillId="0" borderId="0" xfId="0" applyFont="1" applyFill="1" applyBorder="1" applyAlignment="1" applyProtection="1">
      <alignment horizontal="right"/>
    </xf>
    <xf numFmtId="0" fontId="3" fillId="0" borderId="0" xfId="0" applyFont="1" applyFill="1" applyAlignment="1" applyProtection="1">
      <alignment vertical="distributed"/>
    </xf>
    <xf numFmtId="0" fontId="3" fillId="0" borderId="0" xfId="0" applyFont="1" applyFill="1" applyAlignment="1" applyProtection="1">
      <alignment horizontal="left" vertical="distributed" wrapText="1"/>
    </xf>
    <xf numFmtId="0" fontId="3" fillId="0" borderId="0" xfId="0" applyFont="1" applyFill="1" applyAlignment="1" applyProtection="1">
      <alignment horizontal="center" wrapText="1"/>
    </xf>
    <xf numFmtId="0" fontId="3" fillId="0" borderId="0" xfId="0" applyFont="1" applyFill="1" applyBorder="1" applyAlignment="1" applyProtection="1">
      <alignment horizontal="center" wrapText="1"/>
    </xf>
    <xf numFmtId="0" fontId="3" fillId="0" borderId="19" xfId="0" applyFont="1" applyFill="1" applyBorder="1" applyAlignment="1" applyProtection="1">
      <alignment horizontal="center" wrapText="1"/>
    </xf>
    <xf numFmtId="0" fontId="1" fillId="0" borderId="27" xfId="0" applyFont="1" applyBorder="1" applyAlignment="1" applyProtection="1">
      <alignment vertical="distributed"/>
    </xf>
    <xf numFmtId="0" fontId="1" fillId="0" borderId="27" xfId="0" applyFont="1" applyBorder="1" applyAlignment="1" applyProtection="1">
      <alignment horizontal="center"/>
    </xf>
    <xf numFmtId="0" fontId="6" fillId="0" borderId="27" xfId="0" applyFont="1" applyBorder="1" applyAlignment="1" applyProtection="1">
      <alignment horizontal="center"/>
    </xf>
    <xf numFmtId="0" fontId="28" fillId="0" borderId="28" xfId="0" applyFont="1" applyBorder="1" applyAlignment="1" applyProtection="1">
      <alignment horizontal="right"/>
    </xf>
    <xf numFmtId="0" fontId="6" fillId="0" borderId="0" xfId="0" applyFont="1" applyProtection="1"/>
    <xf numFmtId="0" fontId="2" fillId="0" borderId="11" xfId="0" applyFont="1" applyBorder="1" applyAlignment="1" applyProtection="1">
      <alignment vertical="distributed"/>
    </xf>
    <xf numFmtId="0" fontId="6" fillId="0" borderId="0" xfId="0" applyFont="1" applyBorder="1" applyAlignment="1" applyProtection="1">
      <alignment vertical="distributed"/>
    </xf>
    <xf numFmtId="0" fontId="6" fillId="0" borderId="0" xfId="0" applyFont="1" applyBorder="1" applyAlignment="1" applyProtection="1">
      <alignment horizontal="center"/>
    </xf>
    <xf numFmtId="0" fontId="28" fillId="0" borderId="18" xfId="0" applyFont="1" applyBorder="1" applyAlignment="1" applyProtection="1">
      <alignment horizontal="right"/>
    </xf>
    <xf numFmtId="0" fontId="10" fillId="0" borderId="7" xfId="0" applyFont="1" applyBorder="1" applyAlignment="1" applyProtection="1">
      <alignment horizontal="center"/>
    </xf>
    <xf numFmtId="0" fontId="10" fillId="0" borderId="7" xfId="0" applyFont="1" applyBorder="1" applyAlignment="1" applyProtection="1">
      <alignment horizontal="center" vertical="distributed"/>
    </xf>
    <xf numFmtId="0" fontId="28" fillId="0" borderId="7" xfId="0" applyFont="1" applyBorder="1" applyAlignment="1" applyProtection="1">
      <alignment horizontal="center"/>
    </xf>
    <xf numFmtId="0" fontId="120" fillId="0" borderId="0" xfId="0" applyFont="1" applyAlignment="1" applyProtection="1">
      <alignment horizontal="right"/>
    </xf>
    <xf numFmtId="2" fontId="10" fillId="0" borderId="7" xfId="0" applyNumberFormat="1" applyFont="1" applyBorder="1" applyAlignment="1" applyProtection="1">
      <alignment horizontal="center"/>
    </xf>
    <xf numFmtId="0" fontId="6" fillId="0" borderId="7" xfId="0" applyFont="1" applyFill="1" applyBorder="1" applyAlignment="1" applyProtection="1">
      <alignment horizontal="center"/>
    </xf>
    <xf numFmtId="0" fontId="119" fillId="0" borderId="0" xfId="0" applyFont="1" applyFill="1" applyProtection="1"/>
    <xf numFmtId="9" fontId="10" fillId="0" borderId="7" xfId="0" applyNumberFormat="1" applyFont="1" applyBorder="1" applyAlignment="1" applyProtection="1">
      <alignment horizontal="center"/>
    </xf>
    <xf numFmtId="9" fontId="6" fillId="0" borderId="7" xfId="0" applyNumberFormat="1" applyFont="1" applyBorder="1" applyAlignment="1" applyProtection="1">
      <alignment horizontal="center"/>
    </xf>
    <xf numFmtId="0" fontId="6" fillId="0" borderId="7" xfId="0" applyFont="1" applyBorder="1" applyAlignment="1" applyProtection="1">
      <alignment horizontal="center"/>
    </xf>
    <xf numFmtId="0" fontId="10" fillId="0" borderId="7" xfId="0" applyFont="1" applyFill="1" applyBorder="1" applyAlignment="1" applyProtection="1">
      <alignment horizontal="center"/>
    </xf>
    <xf numFmtId="9" fontId="10" fillId="0" borderId="0" xfId="0" applyNumberFormat="1" applyFont="1" applyBorder="1" applyAlignment="1" applyProtection="1">
      <alignment horizontal="center"/>
    </xf>
    <xf numFmtId="9" fontId="6" fillId="0" borderId="0" xfId="0" applyNumberFormat="1" applyFont="1" applyBorder="1" applyAlignment="1" applyProtection="1">
      <alignment horizontal="center"/>
    </xf>
    <xf numFmtId="0" fontId="6" fillId="0" borderId="12" xfId="0" applyFont="1" applyBorder="1" applyAlignment="1" applyProtection="1">
      <alignment vertical="distributed"/>
    </xf>
    <xf numFmtId="0" fontId="6" fillId="0" borderId="19" xfId="0" applyFont="1" applyBorder="1" applyAlignment="1" applyProtection="1">
      <alignment vertical="distributed"/>
    </xf>
    <xf numFmtId="0" fontId="6" fillId="0" borderId="19" xfId="0" applyFont="1" applyBorder="1" applyAlignment="1" applyProtection="1">
      <alignment horizontal="center"/>
    </xf>
    <xf numFmtId="0" fontId="28" fillId="0" borderId="20" xfId="0" applyFont="1" applyBorder="1" applyAlignment="1" applyProtection="1">
      <alignment horizontal="right"/>
    </xf>
    <xf numFmtId="0" fontId="10" fillId="0" borderId="0" xfId="0" applyFont="1" applyFill="1" applyAlignment="1" applyProtection="1">
      <alignment vertical="distributed"/>
    </xf>
    <xf numFmtId="0" fontId="6" fillId="0" borderId="0" xfId="0" applyFont="1" applyAlignment="1" applyProtection="1">
      <alignment horizontal="center"/>
    </xf>
    <xf numFmtId="0" fontId="28" fillId="0" borderId="0" xfId="0" applyFont="1" applyAlignment="1" applyProtection="1">
      <alignment horizontal="right"/>
    </xf>
    <xf numFmtId="0" fontId="66" fillId="0" borderId="0" xfId="2" applyFont="1" applyFill="1" applyProtection="1"/>
    <xf numFmtId="0" fontId="152" fillId="0" borderId="0" xfId="2" applyFill="1" applyProtection="1"/>
    <xf numFmtId="0" fontId="66" fillId="0" borderId="0" xfId="2" applyFont="1" applyProtection="1"/>
    <xf numFmtId="0" fontId="152" fillId="0" borderId="0" xfId="2" applyProtection="1"/>
    <xf numFmtId="0" fontId="71" fillId="0" borderId="0" xfId="2" applyNumberFormat="1" applyFont="1" applyAlignment="1" applyProtection="1">
      <alignment horizontal="center"/>
    </xf>
    <xf numFmtId="0" fontId="73" fillId="0" borderId="0" xfId="2" applyFont="1" applyProtection="1"/>
    <xf numFmtId="0" fontId="40" fillId="0" borderId="7" xfId="0" applyFont="1" applyFill="1" applyBorder="1" applyAlignment="1" applyProtection="1">
      <alignment horizontal="left" vertical="center"/>
    </xf>
    <xf numFmtId="4" fontId="40" fillId="4" borderId="7" xfId="2" applyNumberFormat="1" applyFont="1" applyFill="1" applyBorder="1" applyAlignment="1" applyProtection="1">
      <alignment horizontal="center" vertical="distributed"/>
    </xf>
    <xf numFmtId="0" fontId="152" fillId="4" borderId="0" xfId="2" applyFill="1" applyProtection="1"/>
    <xf numFmtId="0" fontId="112" fillId="0" borderId="0" xfId="2" applyFont="1" applyProtection="1"/>
    <xf numFmtId="0" fontId="0" fillId="0" borderId="0" xfId="0" applyFill="1" applyAlignment="1" applyProtection="1">
      <alignment horizontal="right"/>
    </xf>
    <xf numFmtId="0" fontId="97" fillId="0" borderId="0" xfId="0" applyFont="1" applyFill="1" applyAlignment="1" applyProtection="1">
      <alignment horizontal="left"/>
    </xf>
    <xf numFmtId="4" fontId="38" fillId="0" borderId="0" xfId="0" applyNumberFormat="1" applyFont="1" applyFill="1" applyBorder="1" applyAlignment="1" applyProtection="1">
      <alignment horizontal="center"/>
    </xf>
    <xf numFmtId="4" fontId="28" fillId="0" borderId="0" xfId="0" applyNumberFormat="1" applyFont="1" applyFill="1" applyBorder="1" applyAlignment="1" applyProtection="1">
      <alignment horizontal="center"/>
    </xf>
    <xf numFmtId="166" fontId="6" fillId="0" borderId="0" xfId="0" applyNumberFormat="1" applyFont="1" applyFill="1" applyProtection="1"/>
    <xf numFmtId="0" fontId="19" fillId="0" borderId="0" xfId="0" applyFont="1" applyFill="1" applyAlignment="1" applyProtection="1">
      <alignment horizontal="left" vertical="distributed"/>
    </xf>
    <xf numFmtId="4" fontId="123" fillId="0" borderId="0" xfId="0" applyNumberFormat="1" applyFont="1" applyFill="1" applyBorder="1" applyAlignment="1" applyProtection="1">
      <alignment horizontal="center" vertical="distributed"/>
    </xf>
    <xf numFmtId="4" fontId="26" fillId="0" borderId="0" xfId="0" applyNumberFormat="1" applyFont="1" applyFill="1" applyBorder="1" applyAlignment="1" applyProtection="1">
      <alignment horizontal="center" vertical="distributed"/>
    </xf>
    <xf numFmtId="4" fontId="42" fillId="0" borderId="0" xfId="0" applyNumberFormat="1" applyFont="1" applyFill="1" applyBorder="1" applyAlignment="1" applyProtection="1">
      <alignment horizontal="center" vertical="distributed"/>
    </xf>
    <xf numFmtId="4" fontId="28" fillId="0" borderId="0" xfId="0" applyNumberFormat="1" applyFont="1" applyFill="1" applyAlignment="1" applyProtection="1">
      <alignment horizontal="center"/>
    </xf>
    <xf numFmtId="4" fontId="6" fillId="0" borderId="29" xfId="0" applyNumberFormat="1" applyFont="1" applyFill="1" applyBorder="1" applyAlignment="1" applyProtection="1">
      <alignment horizontal="center"/>
    </xf>
    <xf numFmtId="4" fontId="10" fillId="0" borderId="29" xfId="0" applyNumberFormat="1" applyFont="1" applyFill="1" applyBorder="1" applyAlignment="1" applyProtection="1">
      <alignment horizontal="center"/>
    </xf>
    <xf numFmtId="4" fontId="6" fillId="0" borderId="30" xfId="0" applyNumberFormat="1" applyFont="1" applyFill="1" applyBorder="1" applyAlignment="1" applyProtection="1">
      <alignment horizontal="center" wrapText="1"/>
    </xf>
    <xf numFmtId="0" fontId="21" fillId="0" borderId="0" xfId="0" applyFont="1" applyAlignment="1" applyProtection="1">
      <alignment horizontal="right" vertical="center"/>
    </xf>
    <xf numFmtId="0" fontId="6" fillId="0" borderId="1" xfId="0" applyFont="1" applyFill="1" applyBorder="1" applyAlignment="1" applyProtection="1">
      <alignment horizontal="left"/>
    </xf>
    <xf numFmtId="0" fontId="27" fillId="0" borderId="0" xfId="0" applyFont="1" applyAlignment="1" applyProtection="1">
      <alignment horizontal="center" vertical="center"/>
    </xf>
    <xf numFmtId="166" fontId="27" fillId="0" borderId="0" xfId="0" applyNumberFormat="1" applyFont="1" applyAlignment="1" applyProtection="1">
      <alignment horizontal="center" vertical="center"/>
    </xf>
    <xf numFmtId="0" fontId="21" fillId="0" borderId="0" xfId="0" applyFont="1" applyBorder="1" applyAlignment="1" applyProtection="1">
      <alignment horizontal="center" vertical="center"/>
    </xf>
    <xf numFmtId="3" fontId="24" fillId="0" borderId="7" xfId="0" applyNumberFormat="1" applyFont="1" applyFill="1" applyBorder="1" applyAlignment="1" applyProtection="1">
      <alignment horizontal="right" vertical="center"/>
    </xf>
    <xf numFmtId="3" fontId="20" fillId="0" borderId="0" xfId="0" applyNumberFormat="1" applyFont="1" applyFill="1" applyBorder="1" applyAlignment="1" applyProtection="1">
      <alignment horizontal="center" vertical="center"/>
    </xf>
    <xf numFmtId="166" fontId="20" fillId="0" borderId="0" xfId="0" applyNumberFormat="1" applyFont="1" applyFill="1" applyBorder="1" applyAlignment="1" applyProtection="1">
      <alignment horizontal="center" vertical="center"/>
    </xf>
    <xf numFmtId="3" fontId="24" fillId="0" borderId="0" xfId="0" applyNumberFormat="1" applyFont="1" applyFill="1" applyBorder="1" applyAlignment="1" applyProtection="1">
      <alignment horizontal="center" vertical="center"/>
    </xf>
    <xf numFmtId="3" fontId="6" fillId="0" borderId="7" xfId="0" applyNumberFormat="1" applyFont="1" applyFill="1" applyBorder="1" applyAlignment="1" applyProtection="1">
      <alignment horizontal="right"/>
    </xf>
    <xf numFmtId="3" fontId="6" fillId="0" borderId="7" xfId="0" applyNumberFormat="1" applyFont="1" applyFill="1" applyBorder="1" applyAlignment="1" applyProtection="1">
      <alignment horizontal="left"/>
    </xf>
    <xf numFmtId="4" fontId="27" fillId="0" borderId="7" xfId="0" applyNumberFormat="1" applyFont="1" applyFill="1" applyBorder="1" applyAlignment="1" applyProtection="1">
      <alignment horizontal="center" vertical="center"/>
    </xf>
    <xf numFmtId="3" fontId="27" fillId="0" borderId="0" xfId="0" applyNumberFormat="1" applyFont="1" applyFill="1" applyBorder="1" applyAlignment="1" applyProtection="1">
      <alignment horizontal="center" vertical="center"/>
    </xf>
    <xf numFmtId="166" fontId="27" fillId="0" borderId="0" xfId="0" applyNumberFormat="1" applyFont="1" applyFill="1" applyBorder="1" applyAlignment="1" applyProtection="1">
      <alignment horizontal="center" vertical="center"/>
    </xf>
    <xf numFmtId="3" fontId="21" fillId="0" borderId="0" xfId="0" applyNumberFormat="1" applyFont="1" applyFill="1" applyBorder="1" applyAlignment="1" applyProtection="1">
      <alignment horizontal="center" vertical="center"/>
    </xf>
    <xf numFmtId="3" fontId="10" fillId="0" borderId="7" xfId="0" applyNumberFormat="1" applyFont="1" applyFill="1" applyBorder="1" applyAlignment="1" applyProtection="1">
      <alignment horizontal="left"/>
    </xf>
    <xf numFmtId="0" fontId="49" fillId="0" borderId="7" xfId="0" applyFont="1" applyFill="1" applyBorder="1" applyAlignment="1" applyProtection="1">
      <alignment horizontal="left" vertical="center"/>
    </xf>
    <xf numFmtId="4" fontId="6" fillId="4" borderId="7" xfId="0" applyNumberFormat="1" applyFont="1" applyFill="1" applyBorder="1" applyAlignment="1" applyProtection="1">
      <alignment horizontal="center"/>
    </xf>
    <xf numFmtId="0" fontId="49" fillId="0" borderId="1" xfId="0" applyFont="1" applyFill="1" applyBorder="1" applyAlignment="1" applyProtection="1">
      <alignment vertical="center"/>
    </xf>
    <xf numFmtId="4" fontId="49" fillId="4" borderId="7" xfId="0" applyNumberFormat="1" applyFont="1" applyFill="1" applyBorder="1" applyAlignment="1" applyProtection="1">
      <alignment horizontal="center" vertical="center"/>
    </xf>
    <xf numFmtId="49" fontId="40" fillId="0" borderId="7" xfId="0" applyNumberFormat="1" applyFont="1" applyFill="1" applyBorder="1" applyAlignment="1" applyProtection="1">
      <alignment horizontal="right" vertical="center"/>
    </xf>
    <xf numFmtId="0" fontId="72" fillId="0" borderId="7" xfId="0" applyFont="1" applyFill="1" applyBorder="1" applyAlignment="1" applyProtection="1">
      <alignment horizontal="left" vertical="center"/>
    </xf>
    <xf numFmtId="4" fontId="36" fillId="0" borderId="7" xfId="0" applyNumberFormat="1" applyFont="1" applyFill="1" applyBorder="1" applyAlignment="1" applyProtection="1">
      <alignment horizontal="center"/>
    </xf>
    <xf numFmtId="4" fontId="24" fillId="0" borderId="0" xfId="0" applyNumberFormat="1" applyFont="1" applyFill="1" applyBorder="1" applyAlignment="1" applyProtection="1">
      <alignment horizontal="center" vertical="center"/>
    </xf>
    <xf numFmtId="0" fontId="72" fillId="0" borderId="7" xfId="0" applyFont="1" applyFill="1" applyBorder="1" applyAlignment="1" applyProtection="1">
      <alignment horizontal="right" vertical="center"/>
    </xf>
    <xf numFmtId="4" fontId="66" fillId="0" borderId="7" xfId="0" applyNumberFormat="1" applyFont="1" applyFill="1" applyBorder="1" applyAlignment="1" applyProtection="1">
      <alignment horizontal="center" vertical="center"/>
    </xf>
    <xf numFmtId="3" fontId="107" fillId="0" borderId="0" xfId="0" applyNumberFormat="1" applyFont="1" applyFill="1" applyBorder="1" applyAlignment="1" applyProtection="1">
      <alignment horizontal="center" vertical="center"/>
    </xf>
    <xf numFmtId="4" fontId="107" fillId="0" borderId="0" xfId="0" applyNumberFormat="1" applyFont="1" applyFill="1" applyBorder="1" applyAlignment="1" applyProtection="1">
      <alignment horizontal="center" vertical="center"/>
    </xf>
    <xf numFmtId="0" fontId="40" fillId="0" borderId="0" xfId="0" applyFont="1" applyFill="1" applyBorder="1" applyAlignment="1" applyProtection="1">
      <alignment horizontal="right" vertical="center"/>
    </xf>
    <xf numFmtId="0" fontId="40" fillId="0" borderId="0" xfId="0" applyFont="1" applyFill="1" applyBorder="1" applyAlignment="1" applyProtection="1">
      <alignment horizontal="left" vertical="center"/>
    </xf>
    <xf numFmtId="0" fontId="10" fillId="0" borderId="7" xfId="0" applyFont="1" applyFill="1" applyBorder="1" applyAlignment="1" applyProtection="1">
      <alignment horizontal="right"/>
    </xf>
    <xf numFmtId="3" fontId="10" fillId="0" borderId="0" xfId="0" applyNumberFormat="1" applyFont="1" applyFill="1" applyBorder="1" applyAlignment="1" applyProtection="1">
      <alignment horizontal="center"/>
    </xf>
    <xf numFmtId="0" fontId="5" fillId="0" borderId="0" xfId="0" applyFont="1" applyFill="1" applyBorder="1" applyProtection="1"/>
    <xf numFmtId="0" fontId="10" fillId="0" borderId="0" xfId="0" applyFont="1" applyFill="1" applyBorder="1" applyAlignment="1" applyProtection="1">
      <alignment horizontal="right"/>
    </xf>
    <xf numFmtId="0" fontId="32" fillId="0" borderId="0" xfId="0" applyFont="1" applyFill="1" applyBorder="1" applyAlignment="1" applyProtection="1">
      <alignment horizontal="left" vertical="center"/>
    </xf>
    <xf numFmtId="4" fontId="27" fillId="0" borderId="0" xfId="0" applyNumberFormat="1" applyFont="1" applyFill="1" applyBorder="1" applyAlignment="1" applyProtection="1">
      <alignment horizontal="center" vertical="center"/>
    </xf>
    <xf numFmtId="4" fontId="20" fillId="0" borderId="0" xfId="0" applyNumberFormat="1" applyFont="1" applyFill="1" applyBorder="1" applyAlignment="1" applyProtection="1">
      <alignment horizontal="center" vertical="center"/>
    </xf>
    <xf numFmtId="3" fontId="20" fillId="0" borderId="0" xfId="0" applyNumberFormat="1" applyFont="1" applyFill="1" applyAlignment="1" applyProtection="1">
      <alignment horizontal="right" vertical="center"/>
    </xf>
    <xf numFmtId="3" fontId="10" fillId="0" borderId="0" xfId="0" applyNumberFormat="1" applyFont="1" applyFill="1" applyBorder="1" applyAlignment="1" applyProtection="1">
      <alignment horizontal="left"/>
    </xf>
    <xf numFmtId="3" fontId="20" fillId="0" borderId="0" xfId="0" applyNumberFormat="1" applyFont="1" applyFill="1" applyAlignment="1" applyProtection="1">
      <alignment horizontal="center" vertical="center"/>
    </xf>
    <xf numFmtId="0" fontId="4" fillId="0" borderId="7" xfId="0" applyFont="1" applyFill="1" applyBorder="1" applyAlignment="1" applyProtection="1">
      <alignment horizontal="left"/>
    </xf>
    <xf numFmtId="4" fontId="125" fillId="0" borderId="29" xfId="0" applyNumberFormat="1" applyFont="1" applyFill="1" applyBorder="1" applyAlignment="1" applyProtection="1">
      <alignment horizontal="center"/>
    </xf>
    <xf numFmtId="0" fontId="27" fillId="0" borderId="0" xfId="0" applyFont="1" applyAlignment="1" applyProtection="1">
      <alignment horizontal="right" vertical="center"/>
    </xf>
    <xf numFmtId="0" fontId="6" fillId="0" borderId="7" xfId="0" applyFont="1" applyFill="1" applyBorder="1" applyAlignment="1" applyProtection="1">
      <alignment horizontal="left"/>
    </xf>
    <xf numFmtId="4" fontId="125" fillId="0" borderId="6" xfId="0" applyNumberFormat="1" applyFont="1" applyFill="1" applyBorder="1" applyAlignment="1" applyProtection="1">
      <alignment horizontal="center"/>
    </xf>
    <xf numFmtId="4" fontId="126" fillId="0" borderId="6" xfId="0" applyNumberFormat="1" applyFont="1" applyFill="1" applyBorder="1" applyAlignment="1" applyProtection="1">
      <alignment horizontal="center"/>
    </xf>
    <xf numFmtId="0" fontId="27" fillId="0" borderId="0" xfId="0" applyFont="1" applyBorder="1" applyAlignment="1" applyProtection="1">
      <alignment horizontal="center" vertical="center"/>
    </xf>
    <xf numFmtId="0" fontId="131" fillId="0" borderId="7" xfId="0" applyFont="1" applyBorder="1" applyAlignment="1" applyProtection="1">
      <alignment horizontal="right" vertical="center"/>
    </xf>
    <xf numFmtId="0" fontId="131" fillId="0" borderId="7" xfId="0" applyFont="1" applyBorder="1" applyAlignment="1" applyProtection="1">
      <alignment horizontal="left" vertical="center"/>
    </xf>
    <xf numFmtId="4" fontId="131" fillId="0" borderId="7" xfId="0" applyNumberFormat="1" applyFont="1" applyBorder="1" applyAlignment="1" applyProtection="1">
      <alignment horizontal="center" vertical="center"/>
    </xf>
    <xf numFmtId="4" fontId="128" fillId="0" borderId="7" xfId="0" applyNumberFormat="1" applyFont="1" applyFill="1" applyBorder="1" applyAlignment="1" applyProtection="1">
      <alignment horizontal="center"/>
    </xf>
    <xf numFmtId="0" fontId="131" fillId="0" borderId="0" xfId="0" applyFont="1" applyAlignment="1" applyProtection="1">
      <alignment horizontal="center" vertical="center"/>
    </xf>
    <xf numFmtId="0" fontId="131" fillId="0" borderId="0" xfId="0" applyFont="1" applyBorder="1" applyAlignment="1" applyProtection="1">
      <alignment horizontal="center" vertical="center"/>
    </xf>
    <xf numFmtId="0" fontId="27" fillId="0" borderId="7" xfId="0" applyFont="1" applyBorder="1" applyAlignment="1" applyProtection="1">
      <alignment horizontal="right" vertical="center"/>
    </xf>
    <xf numFmtId="0" fontId="27" fillId="0" borderId="7" xfId="0" applyFont="1" applyBorder="1" applyAlignment="1" applyProtection="1">
      <alignment horizontal="left" vertical="center"/>
    </xf>
    <xf numFmtId="4" fontId="27" fillId="0" borderId="7" xfId="0" applyNumberFormat="1" applyFont="1" applyBorder="1" applyAlignment="1" applyProtection="1">
      <alignment horizontal="center" vertical="center"/>
    </xf>
    <xf numFmtId="4" fontId="27" fillId="0" borderId="0" xfId="0" applyNumberFormat="1" applyFont="1" applyAlignment="1" applyProtection="1">
      <alignment horizontal="center" vertical="center"/>
    </xf>
    <xf numFmtId="0" fontId="20" fillId="0" borderId="7" xfId="0" applyFont="1" applyBorder="1" applyAlignment="1" applyProtection="1">
      <alignment horizontal="right" vertical="center"/>
    </xf>
    <xf numFmtId="0" fontId="20" fillId="0" borderId="7" xfId="0" applyFont="1" applyBorder="1" applyAlignment="1" applyProtection="1">
      <alignment horizontal="left" vertical="center"/>
    </xf>
    <xf numFmtId="0" fontId="20" fillId="0" borderId="0" xfId="0" applyFont="1" applyAlignment="1" applyProtection="1">
      <alignment horizontal="center" vertical="center"/>
    </xf>
    <xf numFmtId="0" fontId="20" fillId="0" borderId="0" xfId="0" applyFont="1" applyBorder="1" applyAlignment="1" applyProtection="1">
      <alignment horizontal="center" vertical="center"/>
    </xf>
    <xf numFmtId="0" fontId="24" fillId="0" borderId="0" xfId="0" applyFont="1" applyAlignment="1" applyProtection="1">
      <alignment horizontal="right" vertical="center"/>
    </xf>
    <xf numFmtId="0" fontId="24" fillId="0" borderId="0" xfId="0" applyFont="1" applyAlignment="1" applyProtection="1">
      <alignment horizontal="left" vertical="center"/>
    </xf>
    <xf numFmtId="0" fontId="24" fillId="0" borderId="0" xfId="0" applyFont="1" applyAlignment="1" applyProtection="1">
      <alignment horizontal="center" vertical="center"/>
    </xf>
    <xf numFmtId="0" fontId="24" fillId="0" borderId="0" xfId="0" applyFont="1" applyBorder="1" applyAlignment="1" applyProtection="1">
      <alignment horizontal="center" vertical="center"/>
    </xf>
    <xf numFmtId="4" fontId="125" fillId="0" borderId="7" xfId="0" applyNumberFormat="1" applyFont="1" applyFill="1" applyBorder="1" applyAlignment="1" applyProtection="1">
      <alignment horizontal="center"/>
    </xf>
    <xf numFmtId="4" fontId="126" fillId="0" borderId="7" xfId="0" applyNumberFormat="1" applyFont="1" applyFill="1" applyBorder="1" applyAlignment="1" applyProtection="1">
      <alignment horizontal="center"/>
    </xf>
    <xf numFmtId="4" fontId="6" fillId="0" borderId="7" xfId="0" applyNumberFormat="1" applyFont="1" applyFill="1" applyBorder="1" applyAlignment="1" applyProtection="1">
      <alignment horizontal="center" wrapText="1"/>
    </xf>
    <xf numFmtId="0" fontId="10" fillId="0" borderId="7" xfId="0" applyFont="1" applyFill="1" applyBorder="1" applyAlignment="1" applyProtection="1">
      <alignment horizontal="left"/>
    </xf>
    <xf numFmtId="4" fontId="21" fillId="0" borderId="7" xfId="0" applyNumberFormat="1" applyFont="1" applyBorder="1" applyAlignment="1" applyProtection="1">
      <alignment horizontal="center" vertical="center"/>
    </xf>
    <xf numFmtId="0" fontId="21" fillId="0" borderId="0" xfId="0" applyFont="1" applyFill="1" applyAlignment="1" applyProtection="1">
      <alignment horizontal="right" vertical="center"/>
    </xf>
    <xf numFmtId="0" fontId="27" fillId="0" borderId="0" xfId="0" applyFont="1" applyFill="1" applyAlignment="1" applyProtection="1">
      <alignment horizontal="center" vertical="center"/>
    </xf>
    <xf numFmtId="0" fontId="21" fillId="0" borderId="0" xfId="0" applyFont="1" applyFill="1" applyAlignment="1" applyProtection="1">
      <alignment horizontal="center" vertical="center"/>
    </xf>
    <xf numFmtId="0" fontId="21" fillId="0" borderId="0" xfId="0" applyFont="1" applyFill="1" applyBorder="1" applyAlignment="1" applyProtection="1">
      <alignment horizontal="center" vertical="center"/>
    </xf>
    <xf numFmtId="166" fontId="20" fillId="0" borderId="0" xfId="0" applyNumberFormat="1" applyFont="1" applyAlignment="1" applyProtection="1">
      <alignment horizontal="center" vertical="center"/>
    </xf>
    <xf numFmtId="0" fontId="21" fillId="0" borderId="0" xfId="0" applyNumberFormat="1" applyFont="1" applyBorder="1" applyAlignment="1" applyProtection="1">
      <alignment horizontal="center" vertical="center"/>
    </xf>
    <xf numFmtId="0" fontId="75" fillId="0" borderId="7" xfId="0" applyNumberFormat="1" applyFont="1" applyFill="1" applyBorder="1" applyAlignment="1" applyProtection="1">
      <alignment horizontal="center" vertical="center" wrapText="1"/>
    </xf>
    <xf numFmtId="0" fontId="21" fillId="0" borderId="7" xfId="0" applyNumberFormat="1" applyFont="1" applyBorder="1" applyAlignment="1" applyProtection="1">
      <alignment horizontal="center" vertical="center"/>
    </xf>
    <xf numFmtId="0" fontId="126" fillId="0" borderId="7" xfId="0" applyNumberFormat="1" applyFont="1" applyFill="1" applyBorder="1" applyAlignment="1" applyProtection="1">
      <alignment horizontal="center" vertical="center"/>
    </xf>
    <xf numFmtId="0" fontId="125" fillId="0" borderId="7" xfId="0" applyNumberFormat="1" applyFont="1" applyFill="1" applyBorder="1" applyAlignment="1" applyProtection="1">
      <alignment horizontal="center" vertical="center"/>
    </xf>
    <xf numFmtId="0" fontId="21" fillId="0" borderId="0" xfId="0" applyFont="1" applyBorder="1" applyAlignment="1" applyProtection="1">
      <alignment horizontal="right" vertical="center"/>
    </xf>
    <xf numFmtId="3" fontId="6" fillId="0" borderId="7" xfId="0" applyNumberFormat="1" applyFont="1" applyFill="1" applyBorder="1" applyAlignment="1" applyProtection="1">
      <alignment horizontal="center"/>
    </xf>
    <xf numFmtId="166" fontId="6" fillId="0" borderId="7" xfId="0" applyNumberFormat="1" applyFont="1" applyFill="1" applyBorder="1" applyAlignment="1" applyProtection="1">
      <alignment horizontal="center"/>
    </xf>
    <xf numFmtId="0" fontId="24" fillId="0" borderId="0" xfId="0" applyFont="1" applyBorder="1" applyAlignment="1" applyProtection="1">
      <alignment horizontal="right" vertical="center"/>
    </xf>
    <xf numFmtId="0" fontId="0" fillId="0" borderId="0" xfId="0" applyAlignment="1" applyProtection="1">
      <alignment horizontal="right"/>
    </xf>
    <xf numFmtId="0" fontId="6" fillId="0" borderId="0" xfId="0" applyFont="1" applyAlignment="1" applyProtection="1">
      <alignment horizontal="left"/>
    </xf>
    <xf numFmtId="4" fontId="10" fillId="0" borderId="0" xfId="0" applyNumberFormat="1" applyFont="1" applyBorder="1" applyAlignment="1" applyProtection="1">
      <alignment horizontal="center"/>
    </xf>
    <xf numFmtId="166" fontId="6" fillId="0" borderId="0" xfId="0" applyNumberFormat="1" applyFont="1" applyProtection="1"/>
    <xf numFmtId="3" fontId="24" fillId="3" borderId="7" xfId="0" applyNumberFormat="1" applyFont="1" applyFill="1" applyBorder="1" applyAlignment="1" applyProtection="1">
      <alignment horizontal="center" vertical="center"/>
      <protection locked="0"/>
    </xf>
    <xf numFmtId="4" fontId="6" fillId="6" borderId="7" xfId="0" applyNumberFormat="1" applyFont="1" applyFill="1" applyBorder="1" applyAlignment="1" applyProtection="1">
      <alignment horizontal="center"/>
      <protection locked="0"/>
    </xf>
    <xf numFmtId="4" fontId="0" fillId="0" borderId="0" xfId="0" applyNumberFormat="1" applyFill="1" applyProtection="1"/>
    <xf numFmtId="4" fontId="21" fillId="0" borderId="0" xfId="0" applyNumberFormat="1" applyFont="1" applyFill="1" applyBorder="1" applyAlignment="1" applyProtection="1">
      <alignment horizontal="center" vertical="center"/>
    </xf>
    <xf numFmtId="0" fontId="27" fillId="0" borderId="0" xfId="0" applyNumberFormat="1" applyFont="1" applyAlignment="1" applyProtection="1">
      <alignment horizontal="center" vertical="center"/>
    </xf>
    <xf numFmtId="0" fontId="21" fillId="0" borderId="0" xfId="0" applyNumberFormat="1" applyFont="1" applyAlignment="1" applyProtection="1">
      <alignment horizontal="center" vertical="center"/>
    </xf>
    <xf numFmtId="4" fontId="21" fillId="0" borderId="0" xfId="0" applyNumberFormat="1" applyFont="1" applyAlignment="1" applyProtection="1">
      <alignment horizontal="center" vertical="center"/>
    </xf>
    <xf numFmtId="4" fontId="21" fillId="0" borderId="0" xfId="0" applyNumberFormat="1" applyFont="1" applyBorder="1" applyAlignment="1" applyProtection="1">
      <alignment horizontal="center" vertical="center"/>
    </xf>
    <xf numFmtId="4" fontId="90" fillId="0" borderId="0" xfId="0" applyNumberFormat="1" applyFont="1" applyAlignment="1" applyProtection="1">
      <alignment horizontal="center" vertical="center"/>
    </xf>
    <xf numFmtId="4" fontId="90" fillId="0" borderId="0" xfId="0" applyNumberFormat="1" applyFont="1" applyBorder="1" applyAlignment="1" applyProtection="1">
      <alignment horizontal="center" vertical="center"/>
    </xf>
    <xf numFmtId="0" fontId="90" fillId="0" borderId="0" xfId="0" applyFont="1" applyAlignment="1" applyProtection="1">
      <alignment horizontal="center" vertical="center"/>
    </xf>
    <xf numFmtId="4" fontId="27" fillId="0" borderId="0" xfId="0" applyNumberFormat="1" applyFont="1" applyFill="1" applyAlignment="1" applyProtection="1">
      <alignment horizontal="left" vertical="distributed"/>
    </xf>
    <xf numFmtId="4" fontId="40" fillId="4" borderId="0" xfId="0" applyNumberFormat="1" applyFont="1" applyFill="1" applyBorder="1" applyAlignment="1" applyProtection="1">
      <alignment vertical="center" wrapText="1"/>
    </xf>
    <xf numFmtId="0" fontId="40" fillId="4" borderId="0" xfId="0" applyFont="1" applyFill="1" applyBorder="1" applyAlignment="1" applyProtection="1">
      <alignment vertical="center" wrapText="1"/>
    </xf>
    <xf numFmtId="4" fontId="32" fillId="0" borderId="0" xfId="0" applyNumberFormat="1" applyFont="1" applyAlignment="1" applyProtection="1">
      <alignment horizontal="center" vertical="center"/>
    </xf>
    <xf numFmtId="4" fontId="34" fillId="0" borderId="0" xfId="0" applyNumberFormat="1" applyFont="1" applyAlignment="1" applyProtection="1">
      <alignment horizontal="center" vertical="center"/>
    </xf>
    <xf numFmtId="4" fontId="34" fillId="0" borderId="0" xfId="0" applyNumberFormat="1" applyFont="1" applyBorder="1" applyAlignment="1" applyProtection="1">
      <alignment horizontal="center" vertical="center"/>
    </xf>
    <xf numFmtId="3" fontId="34" fillId="0" borderId="0" xfId="0" applyNumberFormat="1" applyFont="1" applyAlignment="1" applyProtection="1">
      <alignment horizontal="center" vertical="center"/>
    </xf>
    <xf numFmtId="4" fontId="20" fillId="0" borderId="0" xfId="0" applyNumberFormat="1" applyFont="1" applyAlignment="1" applyProtection="1">
      <alignment horizontal="center" vertical="center"/>
    </xf>
    <xf numFmtId="4" fontId="24" fillId="0" borderId="0" xfId="0" applyNumberFormat="1" applyFont="1" applyAlignment="1" applyProtection="1">
      <alignment horizontal="center" vertical="center"/>
    </xf>
    <xf numFmtId="4" fontId="24" fillId="0" borderId="0" xfId="0" applyNumberFormat="1" applyFont="1" applyBorder="1" applyAlignment="1" applyProtection="1">
      <alignment horizontal="center" vertical="center"/>
    </xf>
    <xf numFmtId="3" fontId="24" fillId="0" borderId="0" xfId="0" applyNumberFormat="1" applyFont="1" applyAlignment="1" applyProtection="1">
      <alignment horizontal="center" vertical="center"/>
    </xf>
    <xf numFmtId="3" fontId="21" fillId="0" borderId="0" xfId="0" applyNumberFormat="1" applyFont="1" applyAlignment="1" applyProtection="1">
      <alignment horizontal="center" vertical="center"/>
    </xf>
    <xf numFmtId="4" fontId="27" fillId="0" borderId="0" xfId="0" applyNumberFormat="1" applyFont="1" applyBorder="1" applyAlignment="1" applyProtection="1">
      <alignment horizontal="center" vertical="center"/>
    </xf>
    <xf numFmtId="3" fontId="21" fillId="0" borderId="0" xfId="0" applyNumberFormat="1" applyFont="1" applyBorder="1" applyAlignment="1" applyProtection="1">
      <alignment horizontal="center" vertical="center"/>
    </xf>
    <xf numFmtId="0" fontId="0" fillId="0" borderId="0" xfId="0" applyFill="1" applyBorder="1" applyProtection="1"/>
    <xf numFmtId="0" fontId="125" fillId="0" borderId="0" xfId="0" applyNumberFormat="1" applyFont="1" applyAlignment="1" applyProtection="1">
      <alignment horizontal="center" vertical="center"/>
    </xf>
    <xf numFmtId="0" fontId="127" fillId="0" borderId="0" xfId="0" applyNumberFormat="1" applyFont="1" applyAlignment="1" applyProtection="1">
      <alignment horizontal="center" vertical="center"/>
    </xf>
    <xf numFmtId="4" fontId="48" fillId="4" borderId="0" xfId="0" applyNumberFormat="1" applyFont="1" applyFill="1" applyBorder="1" applyAlignment="1" applyProtection="1">
      <alignment vertical="center" wrapText="1"/>
    </xf>
    <xf numFmtId="0" fontId="48" fillId="4" borderId="0" xfId="0" applyFont="1" applyFill="1" applyBorder="1" applyAlignment="1" applyProtection="1">
      <alignment vertical="center" wrapText="1"/>
    </xf>
    <xf numFmtId="0" fontId="6" fillId="0" borderId="0" xfId="0" applyNumberFormat="1" applyFont="1" applyFill="1" applyBorder="1" applyProtection="1"/>
    <xf numFmtId="0" fontId="0" fillId="0" borderId="0" xfId="0" applyNumberFormat="1" applyFill="1" applyBorder="1" applyProtection="1"/>
    <xf numFmtId="4" fontId="10" fillId="0" borderId="0" xfId="0" applyNumberFormat="1" applyFont="1" applyProtection="1"/>
    <xf numFmtId="3" fontId="32" fillId="0" borderId="0" xfId="0" applyNumberFormat="1" applyFont="1" applyAlignment="1" applyProtection="1">
      <alignment horizontal="center" vertical="center"/>
    </xf>
    <xf numFmtId="3" fontId="34" fillId="0" borderId="0" xfId="0" applyNumberFormat="1" applyFont="1" applyBorder="1" applyAlignment="1" applyProtection="1">
      <alignment horizontal="center" vertical="center"/>
    </xf>
    <xf numFmtId="3" fontId="27" fillId="0" borderId="0" xfId="0" applyNumberFormat="1" applyFont="1" applyAlignment="1" applyProtection="1">
      <alignment horizontal="center" vertical="center"/>
    </xf>
    <xf numFmtId="3" fontId="52" fillId="0" borderId="0" xfId="0" applyNumberFormat="1" applyFont="1" applyAlignment="1" applyProtection="1">
      <alignment horizontal="center" vertical="center"/>
    </xf>
    <xf numFmtId="3" fontId="117" fillId="0" borderId="0" xfId="0" applyNumberFormat="1" applyFont="1" applyAlignment="1" applyProtection="1">
      <alignment horizontal="center" vertical="center"/>
    </xf>
    <xf numFmtId="3" fontId="117" fillId="0" borderId="0" xfId="0" applyNumberFormat="1" applyFont="1" applyBorder="1" applyAlignment="1" applyProtection="1">
      <alignment horizontal="center" vertical="center"/>
    </xf>
    <xf numFmtId="3" fontId="108" fillId="4" borderId="0" xfId="0" applyNumberFormat="1" applyFont="1" applyFill="1" applyAlignment="1" applyProtection="1">
      <alignment horizontal="center" vertical="center"/>
    </xf>
    <xf numFmtId="3" fontId="118" fillId="4" borderId="0" xfId="0" applyNumberFormat="1" applyFont="1" applyFill="1" applyAlignment="1" applyProtection="1">
      <alignment horizontal="center" vertical="center"/>
    </xf>
    <xf numFmtId="3" fontId="118" fillId="4" borderId="0" xfId="0" applyNumberFormat="1" applyFont="1" applyFill="1" applyBorder="1" applyAlignment="1" applyProtection="1">
      <alignment horizontal="center" vertical="center"/>
    </xf>
    <xf numFmtId="4" fontId="6" fillId="3" borderId="28" xfId="0" applyNumberFormat="1" applyFont="1" applyFill="1" applyBorder="1" applyProtection="1"/>
    <xf numFmtId="4" fontId="6" fillId="3" borderId="0" xfId="0" applyNumberFormat="1" applyFont="1" applyFill="1" applyBorder="1" applyProtection="1"/>
    <xf numFmtId="4" fontId="1" fillId="3" borderId="28" xfId="0" applyNumberFormat="1" applyFont="1" applyFill="1" applyBorder="1" applyProtection="1"/>
    <xf numFmtId="4" fontId="1" fillId="3" borderId="0" xfId="0" applyNumberFormat="1" applyFont="1" applyFill="1" applyBorder="1" applyProtection="1"/>
    <xf numFmtId="4" fontId="1" fillId="3" borderId="18" xfId="0" applyNumberFormat="1" applyFont="1" applyFill="1" applyBorder="1" applyProtection="1"/>
    <xf numFmtId="4" fontId="6" fillId="3" borderId="18" xfId="0" applyNumberFormat="1" applyFont="1" applyFill="1" applyBorder="1" applyProtection="1"/>
    <xf numFmtId="0" fontId="39" fillId="0" borderId="0" xfId="0" applyFont="1" applyFill="1" applyAlignment="1" applyProtection="1"/>
    <xf numFmtId="0" fontId="0" fillId="0" borderId="0" xfId="0" applyFont="1" applyFill="1" applyAlignment="1" applyProtection="1">
      <alignment vertical="distributed"/>
    </xf>
    <xf numFmtId="0" fontId="0" fillId="0" borderId="0" xfId="0" applyFont="1" applyFill="1" applyProtection="1"/>
    <xf numFmtId="0" fontId="0" fillId="0" borderId="0" xfId="0" applyFont="1" applyFill="1" applyAlignment="1" applyProtection="1">
      <alignment horizontal="center"/>
    </xf>
    <xf numFmtId="0" fontId="10" fillId="0" borderId="9" xfId="0" applyFont="1" applyFill="1" applyBorder="1" applyAlignment="1" applyProtection="1">
      <alignment horizontal="center" vertical="distributed"/>
    </xf>
    <xf numFmtId="9" fontId="10" fillId="0" borderId="10" xfId="0" applyNumberFormat="1" applyFont="1" applyFill="1" applyBorder="1" applyAlignment="1" applyProtection="1">
      <alignment horizontal="center"/>
    </xf>
    <xf numFmtId="0" fontId="28" fillId="0" borderId="0" xfId="0" applyFont="1" applyFill="1" applyAlignment="1" applyProtection="1">
      <alignment vertical="distributed"/>
    </xf>
    <xf numFmtId="0" fontId="69" fillId="0" borderId="1" xfId="0" applyFont="1" applyFill="1" applyBorder="1" applyAlignment="1" applyProtection="1">
      <alignment horizontal="center"/>
    </xf>
    <xf numFmtId="3" fontId="69" fillId="0" borderId="5" xfId="0" applyNumberFormat="1" applyFont="1" applyFill="1" applyBorder="1" applyAlignment="1" applyProtection="1">
      <alignment horizontal="center"/>
    </xf>
    <xf numFmtId="0" fontId="15" fillId="0" borderId="0" xfId="0" applyFont="1" applyFill="1" applyProtection="1"/>
    <xf numFmtId="3" fontId="6" fillId="0" borderId="0" xfId="0" applyNumberFormat="1" applyFont="1" applyFill="1" applyBorder="1" applyAlignment="1" applyProtection="1">
      <alignment horizontal="left"/>
    </xf>
    <xf numFmtId="3" fontId="21" fillId="0" borderId="0" xfId="0" applyNumberFormat="1" applyFont="1" applyFill="1" applyAlignment="1" applyProtection="1">
      <alignment horizontal="center" vertical="center"/>
    </xf>
    <xf numFmtId="3" fontId="10" fillId="0" borderId="1" xfId="0" applyNumberFormat="1" applyFont="1" applyFill="1" applyBorder="1" applyAlignment="1" applyProtection="1">
      <alignment horizontal="left" vertical="distributed"/>
    </xf>
    <xf numFmtId="4" fontId="20" fillId="0" borderId="1" xfId="0" applyNumberFormat="1" applyFont="1" applyFill="1" applyBorder="1" applyAlignment="1" applyProtection="1">
      <alignment horizontal="center" vertical="center"/>
    </xf>
    <xf numFmtId="3" fontId="24" fillId="0" borderId="0" xfId="0" applyNumberFormat="1" applyFont="1" applyFill="1" applyAlignment="1" applyProtection="1">
      <alignment horizontal="center" vertical="center"/>
    </xf>
    <xf numFmtId="3" fontId="10" fillId="0" borderId="5" xfId="0" applyNumberFormat="1" applyFont="1" applyFill="1" applyBorder="1" applyAlignment="1" applyProtection="1">
      <alignment horizontal="left" vertical="distributed"/>
    </xf>
    <xf numFmtId="3" fontId="32" fillId="0" borderId="1" xfId="0" applyNumberFormat="1" applyFont="1" applyFill="1" applyBorder="1" applyAlignment="1" applyProtection="1">
      <alignment horizontal="left" vertical="distributed"/>
    </xf>
    <xf numFmtId="3" fontId="2" fillId="0" borderId="1" xfId="0" applyNumberFormat="1" applyFont="1" applyFill="1" applyBorder="1" applyAlignment="1" applyProtection="1">
      <alignment horizontal="center"/>
    </xf>
    <xf numFmtId="3" fontId="2" fillId="0" borderId="0" xfId="0" applyNumberFormat="1" applyFont="1" applyFill="1" applyBorder="1" applyProtection="1"/>
    <xf numFmtId="3" fontId="32" fillId="0" borderId="0" xfId="0" applyNumberFormat="1" applyFont="1" applyFill="1" applyAlignment="1" applyProtection="1">
      <alignment horizontal="center" vertical="center"/>
    </xf>
    <xf numFmtId="3" fontId="32" fillId="0" borderId="0" xfId="0" applyNumberFormat="1" applyFont="1" applyFill="1" applyBorder="1" applyAlignment="1" applyProtection="1">
      <alignment horizontal="center" vertical="center"/>
    </xf>
    <xf numFmtId="3" fontId="2" fillId="0" borderId="1" xfId="0" applyNumberFormat="1" applyFont="1" applyFill="1" applyBorder="1" applyAlignment="1" applyProtection="1">
      <alignment horizontal="left" vertical="distributed"/>
    </xf>
    <xf numFmtId="10" fontId="2" fillId="0" borderId="1" xfId="0" applyNumberFormat="1" applyFont="1" applyFill="1" applyBorder="1" applyAlignment="1" applyProtection="1">
      <alignment horizontal="center"/>
    </xf>
    <xf numFmtId="3" fontId="2" fillId="0" borderId="0" xfId="0" applyNumberFormat="1" applyFont="1" applyFill="1" applyBorder="1" applyAlignment="1" applyProtection="1">
      <alignment horizontal="left"/>
    </xf>
    <xf numFmtId="3" fontId="6" fillId="0" borderId="0" xfId="0" applyNumberFormat="1" applyFont="1" applyFill="1" applyBorder="1" applyAlignment="1" applyProtection="1">
      <alignment horizontal="center"/>
    </xf>
    <xf numFmtId="3" fontId="6" fillId="0" borderId="0" xfId="0" applyNumberFormat="1" applyFont="1" applyFill="1" applyBorder="1" applyProtection="1"/>
    <xf numFmtId="0" fontId="0" fillId="0" borderId="0" xfId="0" applyFill="1" applyAlignment="1" applyProtection="1">
      <alignment vertical="distributed"/>
    </xf>
    <xf numFmtId="0" fontId="0" fillId="0" borderId="0" xfId="0" applyFill="1" applyAlignment="1" applyProtection="1">
      <alignment horizontal="center"/>
    </xf>
    <xf numFmtId="3" fontId="32" fillId="0" borderId="0" xfId="0" applyNumberFormat="1" applyFont="1" applyFill="1" applyAlignment="1" applyProtection="1">
      <alignment horizontal="left" vertical="distributed"/>
    </xf>
    <xf numFmtId="3" fontId="2" fillId="0" borderId="0" xfId="0" applyNumberFormat="1" applyFont="1" applyFill="1" applyBorder="1" applyAlignment="1" applyProtection="1">
      <alignment horizontal="center" vertical="distributed"/>
    </xf>
    <xf numFmtId="3" fontId="55" fillId="0" borderId="0" xfId="0" applyNumberFormat="1" applyFont="1" applyFill="1" applyBorder="1" applyAlignment="1" applyProtection="1">
      <alignment horizontal="left" vertical="distributed"/>
    </xf>
    <xf numFmtId="0" fontId="0" fillId="0" borderId="0" xfId="0" applyAlignment="1" applyProtection="1">
      <alignment vertical="distributed"/>
    </xf>
    <xf numFmtId="0" fontId="0" fillId="0" borderId="0" xfId="0" applyAlignment="1" applyProtection="1">
      <alignment horizontal="center"/>
    </xf>
    <xf numFmtId="3" fontId="3" fillId="3" borderId="7" xfId="0" applyNumberFormat="1" applyFont="1" applyFill="1" applyBorder="1" applyAlignment="1" applyProtection="1">
      <alignment horizontal="right"/>
      <protection locked="0"/>
    </xf>
    <xf numFmtId="0" fontId="3" fillId="3" borderId="7" xfId="0" applyNumberFormat="1" applyFont="1" applyFill="1" applyBorder="1" applyAlignment="1" applyProtection="1">
      <alignment horizontal="right"/>
      <protection locked="0"/>
    </xf>
    <xf numFmtId="3" fontId="29" fillId="0" borderId="5" xfId="0" applyNumberFormat="1" applyFont="1" applyFill="1" applyBorder="1" applyAlignment="1" applyProtection="1">
      <alignment horizontal="left" vertical="distributed"/>
    </xf>
    <xf numFmtId="4" fontId="29" fillId="0" borderId="5" xfId="0" applyNumberFormat="1" applyFont="1" applyFill="1" applyBorder="1" applyAlignment="1" applyProtection="1">
      <alignment horizontal="center"/>
    </xf>
    <xf numFmtId="3" fontId="132" fillId="0" borderId="0" xfId="0" applyNumberFormat="1" applyFont="1" applyFill="1" applyAlignment="1" applyProtection="1">
      <alignment horizontal="center" vertical="center"/>
    </xf>
    <xf numFmtId="3" fontId="132" fillId="0" borderId="0" xfId="0" applyNumberFormat="1" applyFont="1" applyFill="1" applyBorder="1" applyAlignment="1" applyProtection="1">
      <alignment horizontal="center" vertical="center"/>
    </xf>
    <xf numFmtId="9" fontId="6" fillId="0" borderId="0" xfId="0" applyNumberFormat="1" applyFont="1" applyFill="1" applyBorder="1" applyAlignment="1" applyProtection="1">
      <alignment horizontal="center"/>
    </xf>
    <xf numFmtId="4" fontId="1" fillId="3" borderId="7" xfId="0" applyNumberFormat="1" applyFont="1" applyFill="1" applyBorder="1" applyAlignment="1" applyProtection="1">
      <alignment horizontal="right"/>
      <protection locked="0"/>
    </xf>
    <xf numFmtId="0" fontId="6" fillId="3" borderId="7" xfId="0" applyFont="1" applyFill="1" applyBorder="1" applyProtection="1">
      <protection locked="0"/>
    </xf>
    <xf numFmtId="3" fontId="65" fillId="3" borderId="7" xfId="0" applyNumberFormat="1" applyFont="1" applyFill="1" applyBorder="1" applyAlignment="1" applyProtection="1">
      <alignment horizontal="right" vertical="distributed"/>
      <protection locked="0"/>
    </xf>
    <xf numFmtId="3" fontId="65" fillId="3" borderId="7" xfId="0" applyNumberFormat="1" applyFont="1" applyFill="1" applyBorder="1" applyAlignment="1" applyProtection="1">
      <alignment horizontal="right"/>
      <protection locked="0"/>
    </xf>
    <xf numFmtId="3" fontId="2" fillId="2" borderId="1" xfId="0" applyNumberFormat="1" applyFont="1" applyFill="1" applyBorder="1" applyAlignment="1" applyProtection="1">
      <alignment horizontal="center"/>
    </xf>
    <xf numFmtId="10" fontId="10" fillId="0" borderId="0" xfId="0" applyNumberFormat="1" applyFont="1" applyFill="1" applyAlignment="1" applyProtection="1">
      <alignment horizontal="center" vertical="center"/>
    </xf>
    <xf numFmtId="0" fontId="4" fillId="0" borderId="0" xfId="0" applyFont="1" applyFill="1" applyAlignment="1" applyProtection="1">
      <alignment horizontal="left"/>
    </xf>
    <xf numFmtId="4" fontId="49" fillId="0" borderId="7" xfId="2" applyNumberFormat="1" applyFont="1" applyFill="1" applyBorder="1" applyAlignment="1" applyProtection="1">
      <alignment horizontal="center" vertical="distributed"/>
    </xf>
    <xf numFmtId="4" fontId="66" fillId="0" borderId="7" xfId="2" applyNumberFormat="1" applyFont="1" applyFill="1" applyBorder="1" applyAlignment="1" applyProtection="1">
      <alignment horizontal="center" vertical="distributed"/>
    </xf>
    <xf numFmtId="4" fontId="6" fillId="0" borderId="5" xfId="0" applyNumberFormat="1" applyFont="1" applyFill="1" applyBorder="1" applyAlignment="1" applyProtection="1">
      <alignment horizontal="center"/>
    </xf>
    <xf numFmtId="4" fontId="6" fillId="0" borderId="7" xfId="0" applyNumberFormat="1" applyFont="1" applyFill="1" applyBorder="1" applyAlignment="1" applyProtection="1">
      <alignment horizontal="center"/>
    </xf>
    <xf numFmtId="4" fontId="6" fillId="0" borderId="6" xfId="0" applyNumberFormat="1" applyFont="1" applyFill="1" applyBorder="1" applyAlignment="1" applyProtection="1">
      <alignment horizontal="center"/>
    </xf>
    <xf numFmtId="4" fontId="6" fillId="0" borderId="8" xfId="0" applyNumberFormat="1" applyFont="1" applyFill="1" applyBorder="1" applyAlignment="1" applyProtection="1">
      <alignment horizontal="center"/>
    </xf>
    <xf numFmtId="4" fontId="10" fillId="0" borderId="6" xfId="0" applyNumberFormat="1" applyFont="1" applyFill="1" applyBorder="1" applyAlignment="1" applyProtection="1">
      <alignment horizontal="center"/>
    </xf>
    <xf numFmtId="4" fontId="10" fillId="0" borderId="8" xfId="0" applyNumberFormat="1" applyFont="1" applyFill="1" applyBorder="1" applyAlignment="1" applyProtection="1">
      <alignment horizontal="center"/>
    </xf>
    <xf numFmtId="0" fontId="9" fillId="0" borderId="0" xfId="0" applyFont="1" applyFill="1" applyAlignment="1" applyProtection="1">
      <alignment horizontal="left" vertical="distributed"/>
    </xf>
    <xf numFmtId="0" fontId="32" fillId="0" borderId="1" xfId="0" applyFont="1" applyFill="1" applyBorder="1" applyAlignment="1" applyProtection="1">
      <alignment horizontal="left" vertical="distributed"/>
    </xf>
    <xf numFmtId="4" fontId="6" fillId="0" borderId="0" xfId="0" applyNumberFormat="1" applyFont="1" applyBorder="1" applyAlignment="1" applyProtection="1">
      <alignment horizontal="center"/>
    </xf>
    <xf numFmtId="4" fontId="27" fillId="0" borderId="7" xfId="0" applyNumberFormat="1" applyFont="1" applyFill="1" applyBorder="1" applyAlignment="1" applyProtection="1">
      <alignment horizontal="center" vertical="distributed"/>
    </xf>
    <xf numFmtId="4" fontId="6" fillId="0" borderId="0" xfId="0" applyNumberFormat="1" applyFont="1" applyFill="1" applyBorder="1" applyAlignment="1" applyProtection="1">
      <alignment horizontal="center"/>
    </xf>
    <xf numFmtId="4" fontId="1" fillId="0" borderId="0" xfId="0" applyNumberFormat="1" applyFont="1" applyAlignment="1" applyProtection="1">
      <alignment horizontal="left" vertical="distributed"/>
    </xf>
    <xf numFmtId="4" fontId="23" fillId="0" borderId="1" xfId="0" applyNumberFormat="1" applyFont="1" applyFill="1" applyBorder="1" applyAlignment="1" applyProtection="1">
      <alignment horizontal="center" vertical="center" wrapText="1"/>
    </xf>
    <xf numFmtId="0" fontId="100" fillId="0" borderId="0" xfId="0" applyFont="1" applyFill="1" applyAlignment="1" applyProtection="1">
      <alignment horizontal="left" vertical="distributed"/>
    </xf>
    <xf numFmtId="0" fontId="29" fillId="0" borderId="0" xfId="0" applyFont="1" applyFill="1" applyBorder="1" applyAlignment="1" applyProtection="1">
      <alignment horizontal="center"/>
    </xf>
    <xf numFmtId="0" fontId="10" fillId="0" borderId="0" xfId="0" applyFont="1" applyFill="1" applyBorder="1" applyAlignment="1" applyProtection="1">
      <alignment horizontal="center"/>
    </xf>
    <xf numFmtId="0" fontId="27" fillId="0" borderId="0" xfId="0" applyFont="1" applyFill="1" applyBorder="1" applyAlignment="1" applyProtection="1">
      <alignment horizontal="left"/>
    </xf>
    <xf numFmtId="0" fontId="6" fillId="0" borderId="0" xfId="0" applyFont="1" applyFill="1" applyBorder="1" applyAlignment="1" applyProtection="1">
      <alignment horizontal="left"/>
    </xf>
    <xf numFmtId="0" fontId="136" fillId="0" borderId="0" xfId="0" applyFont="1" applyAlignment="1" applyProtection="1">
      <alignment wrapText="1"/>
    </xf>
    <xf numFmtId="0" fontId="136" fillId="0" borderId="0" xfId="0" applyFont="1" applyProtection="1"/>
    <xf numFmtId="0" fontId="133" fillId="0" borderId="0" xfId="0" applyFont="1" applyAlignment="1" applyProtection="1">
      <alignment wrapText="1"/>
    </xf>
    <xf numFmtId="0" fontId="134" fillId="0" borderId="0" xfId="0" applyFont="1" applyAlignment="1" applyProtection="1">
      <alignment wrapText="1"/>
    </xf>
    <xf numFmtId="167" fontId="136" fillId="0" borderId="31" xfId="0" applyNumberFormat="1" applyFont="1" applyBorder="1" applyProtection="1"/>
    <xf numFmtId="4" fontId="10" fillId="0" borderId="0" xfId="0" applyNumberFormat="1" applyFont="1" applyFill="1" applyBorder="1" applyAlignment="1" applyProtection="1">
      <alignment horizontal="left"/>
    </xf>
    <xf numFmtId="4" fontId="139" fillId="0" borderId="0" xfId="0" applyNumberFormat="1" applyFont="1" applyFill="1" applyBorder="1" applyAlignment="1" applyProtection="1">
      <alignment horizontal="center"/>
    </xf>
    <xf numFmtId="0" fontId="140" fillId="0" borderId="0" xfId="0" applyFont="1" applyFill="1" applyBorder="1" applyAlignment="1" applyProtection="1">
      <alignment horizontal="left" vertical="center"/>
    </xf>
    <xf numFmtId="9" fontId="139" fillId="0" borderId="0" xfId="8" applyFont="1" applyFill="1" applyBorder="1" applyAlignment="1" applyProtection="1">
      <alignment horizontal="center"/>
    </xf>
    <xf numFmtId="164" fontId="0" fillId="0" borderId="0" xfId="0" applyNumberFormat="1" applyProtection="1"/>
    <xf numFmtId="0" fontId="136" fillId="0" borderId="32" xfId="0" applyFont="1" applyBorder="1" applyProtection="1"/>
    <xf numFmtId="0" fontId="136" fillId="0" borderId="33" xfId="0" applyFont="1" applyBorder="1" applyProtection="1"/>
    <xf numFmtId="0" fontId="136" fillId="0" borderId="34" xfId="0" applyFont="1" applyBorder="1" applyProtection="1"/>
    <xf numFmtId="0" fontId="136" fillId="0" borderId="0" xfId="0" applyFont="1" applyBorder="1" applyProtection="1"/>
    <xf numFmtId="0" fontId="6" fillId="0" borderId="0" xfId="0" applyFont="1" applyFill="1" applyAlignment="1" applyProtection="1">
      <alignment vertical="center" wrapText="1"/>
    </xf>
    <xf numFmtId="0" fontId="135" fillId="7" borderId="0" xfId="0" applyFont="1" applyFill="1" applyAlignment="1" applyProtection="1">
      <alignment horizontal="center"/>
    </xf>
    <xf numFmtId="0" fontId="133" fillId="0" borderId="31" xfId="0" applyFont="1" applyBorder="1" applyAlignment="1" applyProtection="1">
      <alignment wrapText="1"/>
    </xf>
    <xf numFmtId="0" fontId="134" fillId="0" borderId="31" xfId="0" applyFont="1" applyBorder="1" applyAlignment="1" applyProtection="1">
      <alignment horizontal="center" vertical="center" wrapText="1"/>
    </xf>
    <xf numFmtId="9" fontId="133" fillId="0" borderId="31" xfId="8" applyFont="1" applyBorder="1" applyAlignment="1" applyProtection="1">
      <alignment wrapText="1"/>
    </xf>
    <xf numFmtId="0" fontId="134" fillId="0" borderId="31" xfId="0" applyFont="1" applyBorder="1" applyAlignment="1" applyProtection="1">
      <alignment wrapText="1"/>
    </xf>
    <xf numFmtId="0" fontId="134" fillId="0" borderId="31" xfId="0" applyFont="1" applyBorder="1" applyProtection="1"/>
    <xf numFmtId="9" fontId="134" fillId="0" borderId="31" xfId="8" applyFont="1" applyBorder="1" applyProtection="1"/>
    <xf numFmtId="2" fontId="134" fillId="0" borderId="31" xfId="0" applyNumberFormat="1" applyFont="1" applyBorder="1" applyProtection="1"/>
    <xf numFmtId="0" fontId="133" fillId="0" borderId="0" xfId="0" applyFont="1" applyProtection="1"/>
    <xf numFmtId="0" fontId="133" fillId="0" borderId="0" xfId="0" applyFont="1" applyFill="1" applyBorder="1" applyAlignment="1" applyProtection="1">
      <alignment horizontal="left" wrapText="1"/>
    </xf>
    <xf numFmtId="0" fontId="137" fillId="0" borderId="31" xfId="0" applyFont="1" applyBorder="1" applyAlignment="1" applyProtection="1">
      <alignment horizontal="center"/>
    </xf>
    <xf numFmtId="0" fontId="137" fillId="0" borderId="31" xfId="0" applyFont="1" applyFill="1" applyBorder="1" applyAlignment="1" applyProtection="1">
      <alignment horizontal="center"/>
    </xf>
    <xf numFmtId="0" fontId="133" fillId="0" borderId="31" xfId="0" applyFont="1" applyBorder="1" applyProtection="1"/>
    <xf numFmtId="3" fontId="133" fillId="0" borderId="31" xfId="0" applyNumberFormat="1" applyFont="1" applyBorder="1" applyProtection="1"/>
    <xf numFmtId="3" fontId="134" fillId="0" borderId="31" xfId="0" applyNumberFormat="1" applyFont="1" applyBorder="1" applyProtection="1"/>
    <xf numFmtId="4" fontId="72" fillId="4" borderId="7" xfId="2" applyNumberFormat="1" applyFont="1" applyFill="1" applyBorder="1" applyAlignment="1" applyProtection="1">
      <alignment horizontal="center" vertical="distributed"/>
    </xf>
    <xf numFmtId="4" fontId="27" fillId="4" borderId="0" xfId="0" applyNumberFormat="1" applyFont="1" applyFill="1" applyAlignment="1" applyProtection="1">
      <alignment horizontal="center" vertical="center"/>
    </xf>
    <xf numFmtId="3" fontId="13" fillId="0" borderId="14" xfId="0" applyNumberFormat="1" applyFont="1" applyBorder="1" applyAlignment="1" applyProtection="1">
      <alignment horizontal="center"/>
    </xf>
    <xf numFmtId="4" fontId="66" fillId="4" borderId="7" xfId="0" applyNumberFormat="1" applyFont="1" applyFill="1" applyBorder="1" applyAlignment="1" applyProtection="1">
      <alignment horizontal="center" vertical="center"/>
    </xf>
    <xf numFmtId="3" fontId="141" fillId="4" borderId="7" xfId="0" applyNumberFormat="1" applyFont="1" applyFill="1" applyBorder="1" applyAlignment="1" applyProtection="1">
      <alignment horizontal="left" vertical="distributed"/>
    </xf>
    <xf numFmtId="0" fontId="133" fillId="3" borderId="31" xfId="0" applyFont="1" applyFill="1" applyBorder="1" applyAlignment="1" applyProtection="1">
      <alignment wrapText="1"/>
      <protection locked="0"/>
    </xf>
    <xf numFmtId="0" fontId="0" fillId="0" borderId="0" xfId="0" applyFont="1" applyFill="1" applyBorder="1" applyProtection="1"/>
    <xf numFmtId="0" fontId="33" fillId="0" borderId="0" xfId="0" applyFont="1" applyFill="1" applyProtection="1"/>
    <xf numFmtId="0" fontId="34" fillId="0" borderId="0" xfId="0" applyFont="1" applyAlignment="1" applyProtection="1">
      <alignment horizontal="center" vertical="center"/>
    </xf>
    <xf numFmtId="0" fontId="34" fillId="0" borderId="0" xfId="0" applyFont="1" applyBorder="1" applyAlignment="1" applyProtection="1">
      <alignment horizontal="center" vertical="center"/>
    </xf>
    <xf numFmtId="0" fontId="10" fillId="0" borderId="0" xfId="0" applyFont="1" applyAlignment="1" applyProtection="1">
      <alignment horizontal="center"/>
    </xf>
    <xf numFmtId="0" fontId="28" fillId="0" borderId="0" xfId="0" applyFont="1" applyFill="1" applyProtection="1"/>
    <xf numFmtId="0" fontId="28" fillId="0" borderId="0" xfId="0" applyFont="1" applyFill="1" applyAlignment="1" applyProtection="1">
      <alignment horizontal="center"/>
    </xf>
    <xf numFmtId="0" fontId="28" fillId="0" borderId="0" xfId="0" applyFont="1" applyFill="1" applyAlignment="1" applyProtection="1">
      <alignment horizontal="left" wrapText="1"/>
    </xf>
    <xf numFmtId="0" fontId="47" fillId="0" borderId="5" xfId="0" applyFont="1" applyFill="1" applyBorder="1" applyAlignment="1" applyProtection="1">
      <alignment horizontal="center"/>
    </xf>
    <xf numFmtId="0" fontId="28" fillId="0" borderId="1" xfId="0" applyFont="1" applyFill="1" applyBorder="1" applyProtection="1"/>
    <xf numFmtId="0" fontId="28" fillId="0" borderId="1" xfId="0" applyFont="1" applyFill="1" applyBorder="1" applyAlignment="1" applyProtection="1">
      <alignment horizontal="center"/>
    </xf>
    <xf numFmtId="0" fontId="6" fillId="0" borderId="1" xfId="0" applyFont="1" applyFill="1" applyBorder="1" applyAlignment="1" applyProtection="1">
      <alignment horizontal="center"/>
    </xf>
    <xf numFmtId="4" fontId="10" fillId="0" borderId="0" xfId="0" applyNumberFormat="1" applyFont="1" applyFill="1" applyAlignment="1" applyProtection="1">
      <alignment horizontal="center"/>
    </xf>
    <xf numFmtId="0" fontId="6" fillId="0" borderId="5" xfId="0" applyFont="1" applyFill="1" applyBorder="1" applyProtection="1"/>
    <xf numFmtId="0" fontId="6" fillId="0" borderId="5" xfId="0" applyFont="1" applyFill="1" applyBorder="1" applyAlignment="1" applyProtection="1">
      <alignment horizontal="center"/>
    </xf>
    <xf numFmtId="0" fontId="6" fillId="0" borderId="1" xfId="0" applyFont="1" applyFill="1" applyBorder="1" applyProtection="1"/>
    <xf numFmtId="0" fontId="10" fillId="0" borderId="5" xfId="0" applyFont="1" applyFill="1" applyBorder="1" applyProtection="1"/>
    <xf numFmtId="0" fontId="10" fillId="0" borderId="5" xfId="0" applyFont="1" applyFill="1" applyBorder="1" applyAlignment="1" applyProtection="1">
      <alignment horizontal="center"/>
    </xf>
    <xf numFmtId="0" fontId="5" fillId="0" borderId="0" xfId="0" applyFont="1" applyFill="1" applyProtection="1"/>
    <xf numFmtId="4" fontId="142" fillId="0" borderId="0" xfId="0" applyNumberFormat="1" applyFont="1" applyAlignment="1" applyProtection="1">
      <alignment horizontal="center" vertical="center"/>
    </xf>
    <xf numFmtId="4" fontId="143" fillId="0" borderId="0" xfId="0" applyNumberFormat="1" applyFont="1" applyFill="1" applyBorder="1" applyAlignment="1" applyProtection="1">
      <alignment horizontal="center" vertical="center"/>
    </xf>
    <xf numFmtId="4" fontId="142" fillId="0" borderId="0" xfId="0" applyNumberFormat="1" applyFont="1" applyFill="1" applyBorder="1" applyAlignment="1" applyProtection="1">
      <alignment horizontal="center" vertical="center"/>
    </xf>
    <xf numFmtId="4" fontId="143" fillId="0" borderId="0" xfId="0" applyNumberFormat="1" applyFont="1" applyAlignment="1" applyProtection="1">
      <alignment horizontal="center" vertical="center"/>
    </xf>
    <xf numFmtId="0" fontId="76" fillId="0" borderId="0" xfId="0" applyFont="1" applyAlignment="1" applyProtection="1">
      <alignment horizontal="left" vertical="distributed"/>
    </xf>
    <xf numFmtId="0" fontId="40" fillId="3" borderId="7" xfId="0" applyFont="1" applyFill="1" applyBorder="1" applyAlignment="1" applyProtection="1">
      <alignment vertical="center" wrapText="1"/>
      <protection locked="0"/>
    </xf>
    <xf numFmtId="0" fontId="40" fillId="3" borderId="15" xfId="0" applyFont="1" applyFill="1" applyBorder="1" applyAlignment="1" applyProtection="1">
      <alignment vertical="center" wrapText="1"/>
      <protection locked="0"/>
    </xf>
    <xf numFmtId="4" fontId="10" fillId="3" borderId="7" xfId="0" applyNumberFormat="1" applyFont="1" applyFill="1" applyBorder="1" applyAlignment="1" applyProtection="1">
      <alignment horizontal="center"/>
      <protection locked="0"/>
    </xf>
    <xf numFmtId="4" fontId="10" fillId="4" borderId="0" xfId="0" applyNumberFormat="1" applyFont="1" applyFill="1" applyAlignment="1" applyProtection="1">
      <alignment horizontal="center" vertical="center"/>
    </xf>
    <xf numFmtId="4" fontId="94" fillId="4" borderId="0" xfId="0" applyNumberFormat="1" applyFont="1" applyFill="1" applyAlignment="1" applyProtection="1">
      <alignment horizontal="center" vertical="center"/>
    </xf>
    <xf numFmtId="4" fontId="94" fillId="4" borderId="0" xfId="0" applyNumberFormat="1" applyFont="1" applyFill="1" applyBorder="1" applyAlignment="1" applyProtection="1">
      <alignment horizontal="center" vertical="center"/>
    </xf>
    <xf numFmtId="3" fontId="94" fillId="4" borderId="0" xfId="0" applyNumberFormat="1" applyFont="1" applyFill="1" applyAlignment="1" applyProtection="1">
      <alignment horizontal="center" vertical="center"/>
    </xf>
    <xf numFmtId="0" fontId="6" fillId="0" borderId="8" xfId="0" applyFont="1" applyFill="1" applyBorder="1" applyAlignment="1" applyProtection="1">
      <alignment horizontal="left"/>
    </xf>
    <xf numFmtId="0" fontId="124" fillId="0" borderId="0" xfId="0" applyFont="1" applyBorder="1" applyAlignment="1" applyProtection="1">
      <alignment horizontal="left" vertical="distributed"/>
    </xf>
    <xf numFmtId="3" fontId="6" fillId="0" borderId="7" xfId="0" applyNumberFormat="1" applyFont="1" applyFill="1" applyBorder="1" applyAlignment="1" applyProtection="1">
      <alignment horizontal="left" wrapText="1"/>
    </xf>
    <xf numFmtId="0" fontId="40" fillId="0" borderId="7" xfId="0" applyFont="1" applyFill="1" applyBorder="1" applyAlignment="1" applyProtection="1">
      <alignment horizontal="left" vertical="center" wrapText="1"/>
    </xf>
    <xf numFmtId="0" fontId="133" fillId="0" borderId="7" xfId="0" applyFont="1" applyFill="1" applyBorder="1" applyAlignment="1" applyProtection="1">
      <alignment horizontal="left" vertical="center"/>
    </xf>
    <xf numFmtId="0" fontId="124" fillId="0" borderId="35" xfId="0" applyFont="1" applyBorder="1" applyAlignment="1" applyProtection="1">
      <alignment horizontal="left" vertical="distributed"/>
    </xf>
    <xf numFmtId="0" fontId="124" fillId="0" borderId="36" xfId="0" applyFont="1" applyBorder="1" applyAlignment="1" applyProtection="1">
      <alignment horizontal="left" vertical="distributed"/>
    </xf>
    <xf numFmtId="0" fontId="124" fillId="0" borderId="37" xfId="0" applyFont="1" applyBorder="1" applyAlignment="1" applyProtection="1">
      <alignment horizontal="left" vertical="distributed"/>
    </xf>
    <xf numFmtId="0" fontId="144" fillId="0" borderId="38" xfId="0" applyFont="1" applyBorder="1" applyAlignment="1" applyProtection="1">
      <alignment horizontal="left" vertical="distributed"/>
    </xf>
    <xf numFmtId="0" fontId="124" fillId="0" borderId="38" xfId="0" applyFont="1" applyBorder="1" applyAlignment="1" applyProtection="1">
      <alignment horizontal="left" vertical="distributed"/>
    </xf>
    <xf numFmtId="0" fontId="145" fillId="0" borderId="38" xfId="0" applyFont="1" applyBorder="1" applyAlignment="1" applyProtection="1">
      <alignment vertical="distributed"/>
    </xf>
    <xf numFmtId="0" fontId="1" fillId="0" borderId="37" xfId="0" applyFont="1" applyBorder="1" applyAlignment="1" applyProtection="1">
      <alignment vertical="distributed"/>
    </xf>
    <xf numFmtId="0" fontId="124" fillId="0" borderId="38" xfId="0" applyFont="1" applyBorder="1" applyAlignment="1" applyProtection="1">
      <alignment horizontal="left" vertical="distributed" wrapText="1"/>
    </xf>
    <xf numFmtId="0" fontId="124" fillId="0" borderId="39" xfId="0" applyFont="1" applyBorder="1" applyAlignment="1" applyProtection="1">
      <alignment horizontal="left" vertical="distributed"/>
    </xf>
    <xf numFmtId="0" fontId="144" fillId="0" borderId="40" xfId="0" applyFont="1" applyBorder="1" applyAlignment="1" applyProtection="1">
      <alignment horizontal="left" vertical="distributed"/>
    </xf>
    <xf numFmtId="0" fontId="144" fillId="0" borderId="38" xfId="0" applyFont="1" applyBorder="1" applyAlignment="1" applyProtection="1">
      <alignment vertical="distributed"/>
    </xf>
    <xf numFmtId="0" fontId="124" fillId="0" borderId="38" xfId="0" applyFont="1" applyBorder="1" applyAlignment="1" applyProtection="1">
      <alignment horizontal="left" vertical="distributed" indent="1"/>
    </xf>
    <xf numFmtId="0" fontId="144" fillId="0" borderId="38" xfId="0" applyFont="1" applyBorder="1" applyAlignment="1" applyProtection="1">
      <alignment horizontal="left" vertical="distributed" indent="1"/>
    </xf>
    <xf numFmtId="4" fontId="66" fillId="0" borderId="0" xfId="2" applyNumberFormat="1" applyFont="1" applyFill="1" applyBorder="1" applyAlignment="1" applyProtection="1">
      <alignment horizontal="center" vertical="distributed"/>
    </xf>
    <xf numFmtId="49" fontId="66" fillId="0" borderId="0" xfId="2" applyNumberFormat="1" applyFont="1" applyFill="1" applyBorder="1" applyAlignment="1" applyProtection="1">
      <alignment horizontal="left" vertical="distributed"/>
    </xf>
    <xf numFmtId="0" fontId="66" fillId="0" borderId="0" xfId="2" applyFont="1" applyFill="1" applyBorder="1" applyAlignment="1" applyProtection="1">
      <alignment vertical="distributed"/>
    </xf>
    <xf numFmtId="0" fontId="20" fillId="0" borderId="0" xfId="0" applyFont="1" applyFill="1" applyAlignment="1" applyProtection="1">
      <alignment horizontal="center" wrapText="1"/>
    </xf>
    <xf numFmtId="0" fontId="66" fillId="0" borderId="7" xfId="2" applyFont="1" applyBorder="1" applyProtection="1"/>
    <xf numFmtId="0" fontId="70" fillId="0" borderId="7" xfId="2" applyNumberFormat="1" applyFont="1" applyBorder="1" applyAlignment="1" applyProtection="1">
      <alignment horizontal="center"/>
    </xf>
    <xf numFmtId="0" fontId="72" fillId="0" borderId="7" xfId="2" applyFont="1" applyBorder="1" applyProtection="1"/>
    <xf numFmtId="0" fontId="66" fillId="4" borderId="7" xfId="2" applyFont="1" applyFill="1" applyBorder="1" applyProtection="1"/>
    <xf numFmtId="0" fontId="32" fillId="0" borderId="7" xfId="2" applyFont="1" applyBorder="1" applyProtection="1"/>
    <xf numFmtId="0" fontId="152" fillId="0" borderId="7" xfId="2" applyBorder="1" applyProtection="1"/>
    <xf numFmtId="4" fontId="20" fillId="0" borderId="0" xfId="2" applyNumberFormat="1" applyFont="1" applyFill="1" applyBorder="1" applyAlignment="1" applyProtection="1">
      <alignment horizontal="center" vertical="distributed"/>
    </xf>
    <xf numFmtId="4" fontId="147" fillId="0" borderId="0" xfId="2" applyNumberFormat="1" applyFont="1" applyFill="1" applyBorder="1" applyAlignment="1" applyProtection="1">
      <alignment horizontal="center" vertical="distributed"/>
    </xf>
    <xf numFmtId="4" fontId="147" fillId="0" borderId="0" xfId="2" applyNumberFormat="1" applyFont="1" applyFill="1" applyAlignment="1" applyProtection="1">
      <alignment horizontal="center" vertical="center"/>
    </xf>
    <xf numFmtId="4" fontId="147" fillId="0" borderId="0" xfId="2" applyNumberFormat="1" applyFont="1" applyFill="1" applyBorder="1" applyAlignment="1" applyProtection="1">
      <alignment horizontal="center" vertical="center"/>
    </xf>
    <xf numFmtId="4" fontId="66" fillId="0" borderId="0" xfId="2" applyNumberFormat="1" applyFont="1" applyFill="1" applyBorder="1" applyAlignment="1" applyProtection="1">
      <alignment horizontal="center" vertical="center"/>
    </xf>
    <xf numFmtId="4" fontId="27" fillId="0" borderId="0" xfId="2" applyNumberFormat="1" applyFont="1" applyFill="1" applyBorder="1" applyAlignment="1" applyProtection="1">
      <alignment horizontal="center" vertical="center"/>
    </xf>
    <xf numFmtId="4" fontId="66" fillId="0" borderId="0" xfId="2" applyNumberFormat="1" applyFont="1" applyFill="1" applyAlignment="1" applyProtection="1">
      <alignment horizontal="center" vertical="center"/>
    </xf>
    <xf numFmtId="4" fontId="27" fillId="0" borderId="0" xfId="2" applyNumberFormat="1" applyFont="1" applyFill="1" applyAlignment="1" applyProtection="1">
      <alignment horizontal="center" vertical="center"/>
    </xf>
    <xf numFmtId="0" fontId="66" fillId="0" borderId="0" xfId="2" applyFont="1" applyAlignment="1" applyProtection="1">
      <alignment horizontal="center" vertical="center"/>
    </xf>
    <xf numFmtId="0" fontId="66" fillId="0" borderId="0" xfId="2" applyFont="1" applyBorder="1" applyProtection="1"/>
    <xf numFmtId="0" fontId="70" fillId="0" borderId="0" xfId="2" applyNumberFormat="1" applyFont="1" applyBorder="1" applyAlignment="1" applyProtection="1">
      <alignment horizontal="center"/>
    </xf>
    <xf numFmtId="0" fontId="72" fillId="0" borderId="0" xfId="2" applyFont="1" applyBorder="1" applyProtection="1"/>
    <xf numFmtId="0" fontId="66" fillId="4" borderId="0" xfId="2" applyFont="1" applyFill="1" applyBorder="1" applyProtection="1"/>
    <xf numFmtId="0" fontId="32" fillId="0" borderId="0" xfId="2" applyFont="1" applyBorder="1" applyProtection="1"/>
    <xf numFmtId="0" fontId="152" fillId="0" borderId="0" xfId="2" applyBorder="1" applyProtection="1"/>
    <xf numFmtId="4" fontId="147" fillId="0" borderId="0" xfId="2" applyNumberFormat="1" applyFont="1" applyAlignment="1" applyProtection="1">
      <alignment horizontal="center" vertical="center"/>
    </xf>
    <xf numFmtId="10" fontId="147" fillId="0" borderId="0" xfId="2" applyNumberFormat="1" applyFont="1" applyAlignment="1" applyProtection="1">
      <alignment horizontal="center" vertical="center"/>
    </xf>
    <xf numFmtId="10" fontId="66" fillId="0" borderId="0" xfId="2" applyNumberFormat="1" applyFont="1" applyAlignment="1" applyProtection="1">
      <alignment horizontal="center" vertical="center"/>
    </xf>
    <xf numFmtId="0" fontId="66" fillId="0" borderId="7" xfId="2" applyFont="1" applyFill="1" applyBorder="1" applyAlignment="1" applyProtection="1">
      <alignment vertical="distributed"/>
    </xf>
    <xf numFmtId="9" fontId="146" fillId="0" borderId="0" xfId="0" applyNumberFormat="1" applyFont="1" applyFill="1" applyAlignment="1" applyProtection="1">
      <alignment horizontal="center" wrapText="1"/>
    </xf>
    <xf numFmtId="4" fontId="66" fillId="4" borderId="7" xfId="2" applyNumberFormat="1" applyFont="1" applyFill="1" applyBorder="1" applyAlignment="1" applyProtection="1">
      <alignment horizontal="center" vertical="distributed"/>
    </xf>
    <xf numFmtId="4" fontId="133" fillId="3" borderId="31" xfId="0" applyNumberFormat="1" applyFont="1" applyFill="1" applyBorder="1" applyAlignment="1" applyProtection="1">
      <alignment wrapText="1"/>
      <protection locked="0"/>
    </xf>
    <xf numFmtId="4" fontId="134" fillId="0" borderId="31" xfId="0" applyNumberFormat="1" applyFont="1" applyBorder="1" applyProtection="1"/>
    <xf numFmtId="4" fontId="66" fillId="4" borderId="7" xfId="2" applyNumberFormat="1" applyFont="1" applyFill="1" applyBorder="1" applyAlignment="1" applyProtection="1">
      <alignment vertical="top" wrapText="1"/>
    </xf>
    <xf numFmtId="10" fontId="66" fillId="0" borderId="0" xfId="2" applyNumberFormat="1" applyFont="1" applyFill="1" applyAlignment="1" applyProtection="1">
      <alignment horizontal="center" vertical="distributed"/>
    </xf>
    <xf numFmtId="10" fontId="10" fillId="3" borderId="2" xfId="0" applyNumberFormat="1" applyFont="1" applyFill="1" applyBorder="1" applyAlignment="1" applyProtection="1">
      <alignment horizontal="center"/>
      <protection locked="0"/>
    </xf>
    <xf numFmtId="10" fontId="10" fillId="3" borderId="0" xfId="0" applyNumberFormat="1" applyFont="1" applyFill="1" applyBorder="1" applyAlignment="1" applyProtection="1">
      <alignment horizontal="center"/>
      <protection locked="0"/>
    </xf>
    <xf numFmtId="4" fontId="1" fillId="0" borderId="7" xfId="0" applyNumberFormat="1" applyFont="1" applyBorder="1" applyAlignment="1" applyProtection="1">
      <alignment horizontal="center"/>
    </xf>
    <xf numFmtId="4" fontId="18" fillId="0" borderId="7" xfId="0" applyNumberFormat="1" applyFont="1" applyBorder="1" applyAlignment="1" applyProtection="1">
      <alignment horizontal="center"/>
    </xf>
    <xf numFmtId="4" fontId="17" fillId="0" borderId="7" xfId="0" applyNumberFormat="1" applyFont="1" applyBorder="1" applyAlignment="1" applyProtection="1">
      <alignment horizontal="center"/>
    </xf>
    <xf numFmtId="0" fontId="6" fillId="0" borderId="3" xfId="0" applyFont="1" applyFill="1" applyBorder="1" applyAlignment="1" applyProtection="1">
      <alignment horizontal="left"/>
    </xf>
    <xf numFmtId="0" fontId="113" fillId="0" borderId="0" xfId="0" applyFont="1" applyAlignment="1" applyProtection="1">
      <alignment vertical="distributed"/>
    </xf>
    <xf numFmtId="4" fontId="66" fillId="3" borderId="7" xfId="2" applyNumberFormat="1" applyFont="1" applyFill="1" applyBorder="1" applyAlignment="1" applyProtection="1">
      <alignment horizontal="center" vertical="distributed"/>
      <protection locked="0"/>
    </xf>
    <xf numFmtId="0" fontId="66" fillId="0" borderId="7" xfId="2" applyFont="1" applyBorder="1" applyAlignment="1" applyProtection="1">
      <alignment horizontal="center" vertical="center"/>
    </xf>
    <xf numFmtId="0" fontId="72" fillId="0" borderId="7" xfId="2" applyFont="1" applyBorder="1" applyAlignment="1" applyProtection="1">
      <alignment horizontal="center" vertical="center"/>
    </xf>
    <xf numFmtId="0" fontId="66" fillId="4" borderId="7" xfId="2" applyFont="1" applyFill="1" applyBorder="1" applyAlignment="1" applyProtection="1">
      <alignment horizontal="center" vertical="center"/>
    </xf>
    <xf numFmtId="0" fontId="1" fillId="0" borderId="1" xfId="0" applyFont="1" applyFill="1" applyBorder="1" applyAlignment="1" applyProtection="1">
      <alignment vertical="distributed"/>
    </xf>
    <xf numFmtId="0" fontId="148" fillId="0" borderId="0" xfId="1" applyFont="1" applyAlignment="1" applyProtection="1">
      <alignment horizontal="left" vertical="center"/>
    </xf>
    <xf numFmtId="0" fontId="148" fillId="0" borderId="0" xfId="1" applyFont="1" applyFill="1" applyAlignment="1" applyProtection="1">
      <alignment horizontal="left" vertical="center"/>
    </xf>
    <xf numFmtId="4" fontId="142" fillId="0" borderId="0" xfId="0" applyNumberFormat="1" applyFont="1" applyFill="1" applyAlignment="1" applyProtection="1">
      <alignment horizontal="center"/>
    </xf>
    <xf numFmtId="10" fontId="6" fillId="0" borderId="7" xfId="0" applyNumberFormat="1" applyFont="1" applyFill="1" applyBorder="1" applyAlignment="1" applyProtection="1">
      <alignment horizontal="center"/>
    </xf>
    <xf numFmtId="4" fontId="10" fillId="0" borderId="7" xfId="0" applyNumberFormat="1" applyFont="1" applyFill="1" applyBorder="1" applyAlignment="1" applyProtection="1">
      <alignment horizontal="center" wrapText="1"/>
    </xf>
    <xf numFmtId="9" fontId="142" fillId="0" borderId="0" xfId="0" applyNumberFormat="1" applyFont="1" applyFill="1" applyBorder="1" applyAlignment="1" applyProtection="1">
      <alignment horizontal="center"/>
    </xf>
    <xf numFmtId="4" fontId="40" fillId="3" borderId="7" xfId="2" applyNumberFormat="1" applyFont="1" applyFill="1" applyBorder="1" applyAlignment="1" applyProtection="1">
      <alignment horizontal="center" vertical="distributed"/>
    </xf>
    <xf numFmtId="4" fontId="66" fillId="0" borderId="7" xfId="2" applyNumberFormat="1" applyFont="1" applyFill="1" applyBorder="1" applyAlignment="1" applyProtection="1">
      <alignment horizontal="center" vertical="center"/>
    </xf>
    <xf numFmtId="4" fontId="66" fillId="0" borderId="7" xfId="2" applyNumberFormat="1" applyFont="1" applyFill="1" applyBorder="1" applyAlignment="1" applyProtection="1">
      <alignment horizontal="center" vertical="center" wrapText="1"/>
    </xf>
    <xf numFmtId="0" fontId="7" fillId="0" borderId="7" xfId="2" applyFont="1" applyFill="1" applyBorder="1" applyAlignment="1" applyProtection="1">
      <alignment horizontal="right" vertical="distributed"/>
    </xf>
    <xf numFmtId="0" fontId="20" fillId="0" borderId="7" xfId="2" applyFont="1" applyFill="1" applyBorder="1" applyAlignment="1" applyProtection="1">
      <alignment vertical="distributed"/>
    </xf>
    <xf numFmtId="0" fontId="55" fillId="0" borderId="0" xfId="0" applyFont="1" applyAlignment="1" applyProtection="1">
      <alignment horizontal="left" vertical="distributed"/>
    </xf>
    <xf numFmtId="0" fontId="1" fillId="0" borderId="0" xfId="0" applyFont="1" applyAlignment="1" applyProtection="1">
      <alignment horizontal="left" vertical="distributed"/>
    </xf>
    <xf numFmtId="0" fontId="2" fillId="0" borderId="0" xfId="0" applyFont="1" applyAlignment="1" applyProtection="1">
      <alignment horizontal="left" vertical="distributed" wrapText="1"/>
    </xf>
    <xf numFmtId="0" fontId="2" fillId="0" borderId="0" xfId="0" applyFont="1" applyAlignment="1" applyProtection="1">
      <alignment horizontal="left" vertical="distributed"/>
    </xf>
    <xf numFmtId="0" fontId="1" fillId="0" borderId="0" xfId="0" applyFont="1" applyAlignment="1" applyProtection="1">
      <alignment horizontal="left" wrapText="1"/>
    </xf>
    <xf numFmtId="3" fontId="2" fillId="0" borderId="9" xfId="0" applyNumberFormat="1" applyFont="1" applyBorder="1" applyAlignment="1" applyProtection="1">
      <alignment horizontal="left" vertical="distributed"/>
    </xf>
    <xf numFmtId="3" fontId="2" fillId="0" borderId="1" xfId="0" applyNumberFormat="1" applyFont="1" applyBorder="1" applyAlignment="1" applyProtection="1">
      <alignment horizontal="left" vertical="distributed"/>
    </xf>
    <xf numFmtId="3" fontId="2" fillId="0" borderId="10" xfId="0" applyNumberFormat="1" applyFont="1" applyBorder="1" applyAlignment="1" applyProtection="1">
      <alignment horizontal="left" vertical="distributed"/>
    </xf>
    <xf numFmtId="0" fontId="59" fillId="0" borderId="9" xfId="0" applyFont="1" applyFill="1" applyBorder="1" applyAlignment="1" applyProtection="1">
      <alignment horizontal="left" vertical="distributed" wrapText="1"/>
    </xf>
    <xf numFmtId="0" fontId="59" fillId="0" borderId="1" xfId="0" applyFont="1" applyFill="1" applyBorder="1" applyAlignment="1" applyProtection="1">
      <alignment horizontal="left" vertical="distributed" wrapText="1"/>
    </xf>
    <xf numFmtId="0" fontId="59" fillId="0" borderId="10" xfId="0" applyFont="1" applyFill="1" applyBorder="1" applyAlignment="1" applyProtection="1">
      <alignment horizontal="left" vertical="distributed" wrapText="1"/>
    </xf>
    <xf numFmtId="0" fontId="2" fillId="0" borderId="9" xfId="0" applyFont="1" applyBorder="1" applyAlignment="1" applyProtection="1">
      <alignment horizontal="left" vertical="distributed"/>
    </xf>
    <xf numFmtId="0" fontId="2" fillId="0" borderId="1" xfId="0" applyFont="1" applyBorder="1" applyAlignment="1" applyProtection="1">
      <alignment horizontal="left" vertical="distributed"/>
    </xf>
    <xf numFmtId="0" fontId="2" fillId="0" borderId="10" xfId="0" applyFont="1" applyBorder="1" applyAlignment="1" applyProtection="1">
      <alignment horizontal="left" vertical="distributed"/>
    </xf>
    <xf numFmtId="0" fontId="87" fillId="0" borderId="0" xfId="0" applyFont="1" applyFill="1" applyBorder="1" applyAlignment="1" applyProtection="1">
      <alignment horizontal="left" vertical="center" wrapText="1"/>
    </xf>
    <xf numFmtId="0" fontId="88" fillId="0" borderId="0" xfId="0" applyFont="1" applyFill="1" applyBorder="1" applyAlignment="1" applyProtection="1">
      <alignment horizontal="left"/>
    </xf>
    <xf numFmtId="0" fontId="27" fillId="0" borderId="0" xfId="0" applyFont="1" applyFill="1" applyBorder="1" applyAlignment="1" applyProtection="1">
      <alignment horizontal="left" vertical="distributed"/>
    </xf>
    <xf numFmtId="0" fontId="63" fillId="0" borderId="9" xfId="0" applyFont="1" applyFill="1" applyBorder="1" applyAlignment="1" applyProtection="1">
      <alignment horizontal="left" vertical="distributed" wrapText="1"/>
    </xf>
    <xf numFmtId="0" fontId="63" fillId="0" borderId="1" xfId="0" applyFont="1" applyFill="1" applyBorder="1" applyAlignment="1" applyProtection="1">
      <alignment horizontal="left" vertical="distributed" wrapText="1"/>
    </xf>
    <xf numFmtId="0" fontId="63" fillId="0" borderId="10" xfId="0" applyFont="1" applyFill="1" applyBorder="1" applyAlignment="1" applyProtection="1">
      <alignment horizontal="left" vertical="distributed" wrapText="1"/>
    </xf>
    <xf numFmtId="0" fontId="52" fillId="0" borderId="0" xfId="0" applyFont="1" applyFill="1" applyBorder="1" applyAlignment="1" applyProtection="1">
      <alignment horizontal="left" vertical="center" wrapText="1"/>
    </xf>
    <xf numFmtId="0" fontId="4" fillId="2" borderId="0" xfId="0" applyFont="1" applyFill="1" applyAlignment="1">
      <alignment horizontal="left"/>
    </xf>
    <xf numFmtId="0" fontId="16" fillId="2" borderId="0" xfId="0" applyFont="1" applyFill="1" applyAlignment="1">
      <alignment horizontal="left"/>
    </xf>
    <xf numFmtId="0" fontId="4" fillId="0" borderId="0" xfId="0" applyFont="1" applyFill="1" applyAlignment="1" applyProtection="1">
      <alignment horizontal="left"/>
    </xf>
    <xf numFmtId="0" fontId="16" fillId="0" borderId="0" xfId="0" applyFont="1" applyFill="1" applyAlignment="1" applyProtection="1">
      <alignment horizontal="left"/>
    </xf>
    <xf numFmtId="0" fontId="105" fillId="0" borderId="0" xfId="0" applyFont="1" applyFill="1" applyAlignment="1" applyProtection="1">
      <alignment horizontal="left" wrapText="1"/>
    </xf>
    <xf numFmtId="0" fontId="66" fillId="0" borderId="0" xfId="0" applyFont="1" applyFill="1" applyAlignment="1" applyProtection="1">
      <alignment horizontal="left" vertical="center" wrapText="1"/>
    </xf>
    <xf numFmtId="0" fontId="3" fillId="0" borderId="0" xfId="0" applyFont="1" applyFill="1" applyBorder="1" applyAlignment="1" applyProtection="1">
      <alignment horizontal="left" vertical="distributed"/>
    </xf>
    <xf numFmtId="4" fontId="66" fillId="0" borderId="7" xfId="2" applyNumberFormat="1" applyFont="1" applyFill="1" applyBorder="1" applyAlignment="1" applyProtection="1">
      <alignment horizontal="center" vertical="distributed"/>
    </xf>
    <xf numFmtId="4" fontId="40" fillId="0" borderId="41" xfId="2" applyNumberFormat="1" applyFont="1" applyFill="1" applyBorder="1" applyAlignment="1" applyProtection="1">
      <alignment horizontal="left" vertical="distributed"/>
    </xf>
    <xf numFmtId="4" fontId="40" fillId="0" borderId="0" xfId="2" applyNumberFormat="1" applyFont="1" applyFill="1" applyAlignment="1" applyProtection="1">
      <alignment horizontal="left" vertical="distributed"/>
    </xf>
    <xf numFmtId="0" fontId="49" fillId="0" borderId="7" xfId="2" applyFont="1" applyFill="1" applyBorder="1" applyAlignment="1" applyProtection="1">
      <alignment horizontal="left" vertical="distributed"/>
    </xf>
    <xf numFmtId="0" fontId="66" fillId="0" borderId="7" xfId="2" applyFont="1" applyFill="1" applyBorder="1" applyAlignment="1" applyProtection="1">
      <alignment horizontal="left" vertical="distributed"/>
    </xf>
    <xf numFmtId="0" fontId="54" fillId="0" borderId="0" xfId="2" applyFont="1" applyFill="1" applyAlignment="1" applyProtection="1">
      <alignment horizontal="left" vertical="distributed"/>
    </xf>
    <xf numFmtId="4" fontId="49" fillId="0" borderId="7" xfId="2" applyNumberFormat="1" applyFont="1" applyFill="1" applyBorder="1" applyAlignment="1" applyProtection="1">
      <alignment horizontal="center" vertical="distributed"/>
    </xf>
    <xf numFmtId="0" fontId="27" fillId="0" borderId="0" xfId="0" applyFont="1" applyFill="1" applyAlignment="1" applyProtection="1">
      <alignment horizontal="left" vertical="distributed"/>
    </xf>
    <xf numFmtId="4" fontId="6" fillId="0" borderId="5" xfId="0" applyNumberFormat="1" applyFont="1" applyFill="1" applyBorder="1" applyAlignment="1" applyProtection="1">
      <alignment horizontal="center"/>
    </xf>
    <xf numFmtId="4" fontId="6" fillId="0" borderId="30" xfId="0" applyNumberFormat="1" applyFont="1" applyFill="1" applyBorder="1" applyAlignment="1" applyProtection="1">
      <alignment horizontal="center"/>
    </xf>
    <xf numFmtId="3" fontId="10" fillId="0" borderId="9" xfId="0" applyNumberFormat="1" applyFont="1" applyFill="1" applyBorder="1" applyAlignment="1" applyProtection="1">
      <alignment horizontal="left"/>
    </xf>
    <xf numFmtId="3" fontId="10" fillId="0" borderId="1" xfId="0" applyNumberFormat="1" applyFont="1" applyFill="1" applyBorder="1" applyAlignment="1" applyProtection="1">
      <alignment horizontal="left"/>
    </xf>
    <xf numFmtId="3" fontId="10" fillId="0" borderId="10" xfId="0" applyNumberFormat="1" applyFont="1" applyFill="1" applyBorder="1" applyAlignment="1" applyProtection="1">
      <alignment horizontal="left"/>
    </xf>
    <xf numFmtId="4" fontId="6" fillId="0" borderId="7" xfId="0" applyNumberFormat="1" applyFont="1" applyFill="1" applyBorder="1" applyAlignment="1" applyProtection="1">
      <alignment horizontal="center"/>
    </xf>
    <xf numFmtId="0" fontId="49" fillId="0" borderId="9" xfId="0" applyFont="1" applyFill="1" applyBorder="1" applyAlignment="1" applyProtection="1">
      <alignment horizontal="left" vertical="center"/>
    </xf>
    <xf numFmtId="0" fontId="49" fillId="0" borderId="1" xfId="0" applyFont="1" applyFill="1" applyBorder="1" applyAlignment="1" applyProtection="1">
      <alignment horizontal="left" vertical="center"/>
    </xf>
    <xf numFmtId="0" fontId="49" fillId="0" borderId="10" xfId="0" applyFont="1" applyFill="1" applyBorder="1" applyAlignment="1" applyProtection="1">
      <alignment horizontal="left" vertical="center"/>
    </xf>
    <xf numFmtId="4" fontId="6" fillId="0" borderId="15" xfId="0" applyNumberFormat="1" applyFont="1" applyFill="1" applyBorder="1" applyAlignment="1" applyProtection="1">
      <alignment horizontal="center"/>
    </xf>
    <xf numFmtId="4" fontId="6" fillId="0" borderId="6" xfId="0" applyNumberFormat="1" applyFont="1" applyFill="1" applyBorder="1" applyAlignment="1" applyProtection="1">
      <alignment horizontal="center"/>
    </xf>
    <xf numFmtId="4" fontId="6" fillId="0" borderId="8" xfId="0" applyNumberFormat="1" applyFont="1" applyFill="1" applyBorder="1" applyAlignment="1" applyProtection="1">
      <alignment horizontal="center"/>
    </xf>
    <xf numFmtId="4" fontId="10" fillId="0" borderId="15" xfId="0" applyNumberFormat="1" applyFont="1" applyFill="1" applyBorder="1" applyAlignment="1" applyProtection="1">
      <alignment horizontal="center"/>
    </xf>
    <xf numFmtId="4" fontId="10" fillId="0" borderId="6" xfId="0" applyNumberFormat="1" applyFont="1" applyFill="1" applyBorder="1" applyAlignment="1" applyProtection="1">
      <alignment horizontal="center"/>
    </xf>
    <xf numFmtId="4" fontId="10" fillId="0" borderId="8" xfId="0" applyNumberFormat="1" applyFont="1" applyFill="1" applyBorder="1" applyAlignment="1" applyProtection="1">
      <alignment horizontal="center"/>
    </xf>
    <xf numFmtId="4" fontId="36" fillId="0" borderId="6" xfId="0" applyNumberFormat="1" applyFont="1" applyFill="1" applyBorder="1" applyAlignment="1" applyProtection="1">
      <alignment horizontal="center"/>
    </xf>
    <xf numFmtId="4" fontId="36" fillId="0" borderId="8" xfId="0" applyNumberFormat="1" applyFont="1" applyFill="1" applyBorder="1" applyAlignment="1" applyProtection="1">
      <alignment horizontal="center"/>
    </xf>
    <xf numFmtId="0" fontId="27" fillId="0" borderId="0" xfId="0" applyFont="1" applyFill="1" applyAlignment="1">
      <alignment horizontal="left" vertical="distributed"/>
    </xf>
    <xf numFmtId="0" fontId="17" fillId="0" borderId="15" xfId="7" applyFont="1" applyFill="1" applyBorder="1" applyAlignment="1" applyProtection="1">
      <alignment horizontal="right" vertical="center" wrapText="1"/>
    </xf>
    <xf numFmtId="0" fontId="18" fillId="0" borderId="6" xfId="7" applyFont="1" applyBorder="1" applyAlignment="1">
      <alignment horizontal="right"/>
    </xf>
    <xf numFmtId="0" fontId="18" fillId="0" borderId="8" xfId="7" applyFont="1" applyBorder="1" applyAlignment="1">
      <alignment horizontal="right"/>
    </xf>
    <xf numFmtId="0" fontId="10" fillId="0" borderId="15" xfId="7" applyFont="1" applyFill="1" applyBorder="1" applyAlignment="1" applyProtection="1">
      <alignment horizontal="center" vertical="center" wrapText="1"/>
    </xf>
    <xf numFmtId="0" fontId="66" fillId="0" borderId="6" xfId="7" applyFont="1" applyBorder="1" applyAlignment="1"/>
    <xf numFmtId="0" fontId="66" fillId="0" borderId="8" xfId="7" applyFont="1" applyBorder="1" applyAlignment="1"/>
    <xf numFmtId="3" fontId="10" fillId="0" borderId="7" xfId="7" applyNumberFormat="1" applyFont="1" applyFill="1" applyBorder="1" applyAlignment="1" applyProtection="1">
      <alignment horizontal="center" vertical="center"/>
    </xf>
    <xf numFmtId="3" fontId="10" fillId="0" borderId="7" xfId="7" quotePrefix="1" applyNumberFormat="1" applyFont="1" applyFill="1" applyBorder="1" applyAlignment="1" applyProtection="1">
      <alignment horizontal="center" vertical="center"/>
    </xf>
    <xf numFmtId="3" fontId="6" fillId="0" borderId="7" xfId="7" applyNumberFormat="1" applyFont="1" applyFill="1" applyBorder="1" applyAlignment="1" applyProtection="1">
      <alignment horizontal="center" vertical="center"/>
    </xf>
    <xf numFmtId="3" fontId="18" fillId="0" borderId="7" xfId="7" applyNumberFormat="1" applyFont="1" applyFill="1" applyBorder="1" applyAlignment="1" applyProtection="1">
      <alignment horizontal="center"/>
    </xf>
    <xf numFmtId="3" fontId="36" fillId="0" borderId="7" xfId="7" applyNumberFormat="1" applyFont="1" applyFill="1" applyBorder="1" applyAlignment="1" applyProtection="1">
      <alignment horizontal="right" wrapText="1"/>
    </xf>
    <xf numFmtId="3" fontId="10" fillId="0" borderId="7" xfId="7" applyNumberFormat="1" applyFont="1" applyFill="1" applyBorder="1" applyAlignment="1" applyProtection="1">
      <alignment horizontal="right" wrapText="1"/>
    </xf>
    <xf numFmtId="3" fontId="10" fillId="0" borderId="7" xfId="7" quotePrefix="1" applyNumberFormat="1" applyFont="1" applyFill="1" applyBorder="1" applyAlignment="1" applyProtection="1">
      <alignment horizontal="center" vertical="center" wrapText="1"/>
    </xf>
    <xf numFmtId="3" fontId="10" fillId="0" borderId="7" xfId="7" applyNumberFormat="1" applyFont="1" applyFill="1" applyBorder="1" applyAlignment="1" applyProtection="1">
      <alignment horizontal="center" vertical="center" wrapText="1"/>
    </xf>
    <xf numFmtId="3" fontId="18" fillId="0" borderId="9" xfId="7" applyNumberFormat="1" applyFont="1" applyFill="1" applyBorder="1" applyAlignment="1" applyProtection="1">
      <alignment horizontal="center"/>
    </xf>
    <xf numFmtId="3" fontId="18" fillId="0" borderId="1" xfId="7" applyNumberFormat="1" applyFont="1" applyFill="1" applyBorder="1" applyAlignment="1" applyProtection="1">
      <alignment horizontal="center"/>
    </xf>
    <xf numFmtId="3" fontId="18" fillId="0" borderId="10" xfId="7" applyNumberFormat="1" applyFont="1" applyFill="1" applyBorder="1" applyAlignment="1" applyProtection="1">
      <alignment horizontal="center"/>
    </xf>
    <xf numFmtId="0" fontId="59" fillId="0" borderId="9" xfId="7" applyFont="1" applyFill="1" applyBorder="1" applyAlignment="1">
      <alignment horizontal="left"/>
    </xf>
    <xf numFmtId="0" fontId="59" fillId="0" borderId="1" xfId="7" applyFont="1" applyFill="1" applyBorder="1" applyAlignment="1">
      <alignment horizontal="left"/>
    </xf>
    <xf numFmtId="0" fontId="59" fillId="0" borderId="10" xfId="7" applyFont="1" applyFill="1" applyBorder="1" applyAlignment="1">
      <alignment horizontal="left"/>
    </xf>
    <xf numFmtId="0" fontId="2" fillId="0" borderId="0" xfId="7" applyFont="1" applyFill="1" applyBorder="1" applyAlignment="1" applyProtection="1">
      <alignment horizontal="left" vertical="distributed"/>
    </xf>
    <xf numFmtId="0" fontId="65" fillId="0" borderId="0" xfId="7" applyFont="1" applyAlignment="1">
      <alignment horizontal="left" vertical="distributed"/>
    </xf>
    <xf numFmtId="0" fontId="17" fillId="0" borderId="7" xfId="7" applyFont="1" applyFill="1" applyBorder="1" applyAlignment="1" applyProtection="1">
      <alignment horizontal="right" vertical="center" wrapText="1"/>
    </xf>
    <xf numFmtId="0" fontId="90" fillId="0" borderId="7" xfId="7" applyFont="1" applyBorder="1" applyAlignment="1">
      <alignment horizontal="right" vertical="center" wrapText="1"/>
    </xf>
    <xf numFmtId="0" fontId="66" fillId="0" borderId="6" xfId="7" applyFont="1" applyBorder="1" applyAlignment="1">
      <alignment horizontal="center" vertical="center" wrapText="1"/>
    </xf>
    <xf numFmtId="0" fontId="66" fillId="0" borderId="8" xfId="7" applyFont="1" applyBorder="1" applyAlignment="1">
      <alignment horizontal="center" vertical="center" wrapText="1"/>
    </xf>
    <xf numFmtId="0" fontId="10" fillId="0" borderId="7" xfId="7" applyFont="1" applyFill="1" applyBorder="1" applyAlignment="1" applyProtection="1">
      <alignment horizontal="center" vertical="center"/>
    </xf>
    <xf numFmtId="0" fontId="10" fillId="0" borderId="7" xfId="7" quotePrefix="1" applyFont="1" applyFill="1" applyBorder="1" applyAlignment="1" applyProtection="1">
      <alignment horizontal="center" vertical="center"/>
    </xf>
    <xf numFmtId="0" fontId="92" fillId="0" borderId="7" xfId="7" applyFont="1" applyFill="1" applyBorder="1" applyAlignment="1" applyProtection="1">
      <alignment horizontal="center"/>
    </xf>
    <xf numFmtId="0" fontId="92" fillId="0" borderId="9" xfId="7" applyFont="1" applyFill="1" applyBorder="1" applyAlignment="1" applyProtection="1">
      <alignment horizontal="center"/>
    </xf>
    <xf numFmtId="0" fontId="92" fillId="0" borderId="1" xfId="7" applyFont="1" applyFill="1" applyBorder="1" applyAlignment="1" applyProtection="1">
      <alignment horizontal="center"/>
    </xf>
    <xf numFmtId="0" fontId="92" fillId="0" borderId="10" xfId="7" applyFont="1" applyFill="1" applyBorder="1" applyAlignment="1" applyProtection="1">
      <alignment horizontal="center"/>
    </xf>
    <xf numFmtId="0" fontId="10" fillId="0" borderId="7" xfId="7" quotePrefix="1" applyFont="1" applyFill="1" applyBorder="1" applyAlignment="1" applyProtection="1">
      <alignment horizontal="center" vertical="center" wrapText="1"/>
    </xf>
    <xf numFmtId="0" fontId="10" fillId="0" borderId="7" xfId="7" applyFont="1" applyFill="1" applyBorder="1" applyAlignment="1" applyProtection="1">
      <alignment horizontal="center" vertical="center" wrapText="1"/>
    </xf>
    <xf numFmtId="3" fontId="10" fillId="0" borderId="7" xfId="7" applyNumberFormat="1" applyFont="1" applyFill="1" applyBorder="1" applyAlignment="1" applyProtection="1">
      <alignment horizontal="right" vertical="justify" wrapText="1"/>
    </xf>
    <xf numFmtId="0" fontId="10" fillId="0" borderId="7" xfId="7" applyFont="1" applyFill="1" applyBorder="1" applyAlignment="1" applyProtection="1">
      <alignment vertical="justify" wrapText="1"/>
    </xf>
    <xf numFmtId="3" fontId="10" fillId="0" borderId="7" xfId="7" applyNumberFormat="1" applyFont="1" applyFill="1" applyBorder="1" applyAlignment="1" applyProtection="1">
      <alignment horizontal="right" vertical="center" wrapText="1"/>
    </xf>
    <xf numFmtId="3" fontId="10" fillId="0" borderId="7" xfId="7" applyNumberFormat="1" applyFont="1" applyFill="1" applyBorder="1" applyAlignment="1" applyProtection="1">
      <alignment vertical="justify" wrapText="1"/>
    </xf>
    <xf numFmtId="0" fontId="2" fillId="0" borderId="0" xfId="0" applyFont="1" applyFill="1" applyBorder="1" applyAlignment="1" applyProtection="1">
      <alignment horizontal="left" wrapText="1"/>
    </xf>
    <xf numFmtId="0" fontId="2" fillId="0" borderId="0" xfId="0" applyFont="1" applyFill="1" applyBorder="1" applyAlignment="1" applyProtection="1">
      <alignment horizontal="left"/>
    </xf>
    <xf numFmtId="0" fontId="18" fillId="0" borderId="7" xfId="7" applyFont="1" applyFill="1" applyBorder="1" applyAlignment="1" applyProtection="1">
      <alignment horizontal="right" vertical="center" wrapText="1"/>
    </xf>
    <xf numFmtId="0" fontId="10" fillId="0" borderId="7" xfId="0" applyFont="1" applyFill="1" applyBorder="1" applyAlignment="1" applyProtection="1">
      <alignment horizontal="right" vertical="justify" wrapText="1"/>
    </xf>
    <xf numFmtId="0" fontId="10" fillId="0" borderId="9" xfId="0" applyFont="1" applyFill="1" applyBorder="1" applyAlignment="1" applyProtection="1">
      <alignment horizontal="left" vertical="justify" wrapText="1"/>
    </xf>
    <xf numFmtId="0" fontId="6" fillId="0" borderId="1" xfId="0" applyFont="1" applyFill="1" applyBorder="1" applyAlignment="1">
      <alignment horizontal="left"/>
    </xf>
    <xf numFmtId="165" fontId="10" fillId="0" borderId="7" xfId="0" applyNumberFormat="1" applyFont="1" applyFill="1" applyBorder="1" applyAlignment="1" applyProtection="1">
      <alignment horizontal="right" vertical="justify" wrapText="1"/>
    </xf>
    <xf numFmtId="0" fontId="10" fillId="0" borderId="1" xfId="0" applyFont="1" applyFill="1" applyBorder="1" applyAlignment="1" applyProtection="1">
      <alignment horizontal="left" vertical="justify" wrapText="1"/>
    </xf>
    <xf numFmtId="165" fontId="10" fillId="0" borderId="9" xfId="0" applyNumberFormat="1" applyFont="1" applyFill="1" applyBorder="1" applyAlignment="1" applyProtection="1">
      <alignment horizontal="left" vertical="justify" wrapText="1"/>
    </xf>
    <xf numFmtId="165" fontId="10" fillId="0" borderId="1" xfId="0" applyNumberFormat="1" applyFont="1" applyFill="1" applyBorder="1" applyAlignment="1" applyProtection="1">
      <alignment horizontal="left" vertical="justify" wrapText="1"/>
    </xf>
    <xf numFmtId="4" fontId="6" fillId="0" borderId="16" xfId="0" applyNumberFormat="1" applyFont="1" applyBorder="1" applyAlignment="1" applyProtection="1">
      <alignment horizontal="center"/>
    </xf>
    <xf numFmtId="4" fontId="6" fillId="0" borderId="0" xfId="0" applyNumberFormat="1" applyFont="1" applyBorder="1" applyAlignment="1" applyProtection="1">
      <alignment horizontal="center"/>
    </xf>
    <xf numFmtId="4" fontId="6" fillId="0" borderId="5" xfId="0" applyNumberFormat="1" applyFont="1" applyBorder="1" applyAlignment="1" applyProtection="1">
      <alignment horizontal="center"/>
    </xf>
    <xf numFmtId="0" fontId="20" fillId="0" borderId="0" xfId="0" applyFont="1" applyFill="1" applyBorder="1" applyAlignment="1" applyProtection="1">
      <alignment horizontal="left" vertical="distributed" wrapText="1"/>
    </xf>
    <xf numFmtId="0" fontId="20" fillId="0" borderId="0" xfId="0" applyFont="1" applyFill="1" applyBorder="1" applyAlignment="1" applyProtection="1">
      <alignment horizontal="left" vertical="distributed"/>
    </xf>
    <xf numFmtId="0" fontId="32" fillId="0" borderId="5" xfId="0" applyFont="1" applyFill="1" applyBorder="1" applyAlignment="1" applyProtection="1">
      <alignment horizontal="left" vertical="distributed" wrapText="1"/>
    </xf>
    <xf numFmtId="0" fontId="32" fillId="0" borderId="5" xfId="0" applyFont="1" applyFill="1" applyBorder="1" applyAlignment="1" applyProtection="1">
      <alignment horizontal="left" vertical="distributed"/>
    </xf>
    <xf numFmtId="4" fontId="27" fillId="0" borderId="7" xfId="0" applyNumberFormat="1" applyFont="1" applyFill="1" applyBorder="1" applyAlignment="1" applyProtection="1">
      <alignment horizontal="center" vertical="distributed"/>
    </xf>
    <xf numFmtId="0" fontId="9" fillId="0" borderId="0" xfId="0" applyFont="1" applyFill="1" applyAlignment="1" applyProtection="1">
      <alignment horizontal="left" vertical="distributed"/>
    </xf>
    <xf numFmtId="0" fontId="32" fillId="0" borderId="1" xfId="0" applyFont="1" applyFill="1" applyBorder="1" applyAlignment="1" applyProtection="1">
      <alignment horizontal="left" vertical="distributed"/>
    </xf>
    <xf numFmtId="0" fontId="0" fillId="0" borderId="0" xfId="0" applyAlignment="1" applyProtection="1">
      <alignment horizontal="left" vertical="distributed"/>
    </xf>
    <xf numFmtId="0" fontId="3" fillId="0" borderId="0" xfId="0" applyFont="1" applyAlignment="1" applyProtection="1">
      <alignment horizontal="left" vertical="distributed"/>
    </xf>
    <xf numFmtId="0" fontId="3" fillId="2" borderId="0" xfId="0" applyFont="1" applyFill="1" applyAlignment="1" applyProtection="1">
      <alignment horizontal="left" vertical="distributed"/>
    </xf>
    <xf numFmtId="0" fontId="0" fillId="2" borderId="0" xfId="0" applyFill="1" applyAlignment="1" applyProtection="1">
      <alignment horizontal="left" vertical="distributed"/>
    </xf>
    <xf numFmtId="0" fontId="1" fillId="0" borderId="0" xfId="0" applyFont="1" applyAlignment="1" applyProtection="1">
      <alignment horizontal="left" vertical="distributed" wrapText="1"/>
    </xf>
    <xf numFmtId="0" fontId="1" fillId="2" borderId="0" xfId="0" applyFont="1" applyFill="1" applyAlignment="1" applyProtection="1">
      <alignment horizontal="left" vertical="distributed"/>
    </xf>
    <xf numFmtId="4" fontId="1" fillId="0" borderId="11" xfId="0" applyNumberFormat="1" applyFont="1" applyFill="1" applyBorder="1" applyAlignment="1" applyProtection="1">
      <alignment horizontal="left" vertical="distributed"/>
    </xf>
    <xf numFmtId="4" fontId="1" fillId="0" borderId="0" xfId="0" applyNumberFormat="1" applyFont="1" applyFill="1" applyBorder="1" applyAlignment="1" applyProtection="1">
      <alignment horizontal="left" vertical="distributed"/>
    </xf>
    <xf numFmtId="4" fontId="3" fillId="2" borderId="0" xfId="0" applyNumberFormat="1" applyFont="1" applyFill="1" applyAlignment="1" applyProtection="1">
      <alignment horizontal="left" vertical="distributed"/>
    </xf>
    <xf numFmtId="4" fontId="0" fillId="2" borderId="0" xfId="0" applyNumberFormat="1" applyFill="1" applyAlignment="1" applyProtection="1">
      <alignment horizontal="left" vertical="distributed"/>
    </xf>
    <xf numFmtId="4" fontId="1" fillId="0" borderId="0" xfId="0" applyNumberFormat="1" applyFont="1" applyAlignment="1" applyProtection="1">
      <alignment horizontal="left" vertical="distributed" wrapText="1"/>
    </xf>
    <xf numFmtId="4" fontId="1" fillId="0" borderId="0" xfId="0" applyNumberFormat="1" applyFont="1" applyAlignment="1" applyProtection="1">
      <alignment horizontal="left" vertical="distributed"/>
    </xf>
    <xf numFmtId="4" fontId="0" fillId="0" borderId="0" xfId="0" applyNumberFormat="1" applyAlignment="1" applyProtection="1">
      <alignment horizontal="left" vertical="distributed"/>
    </xf>
    <xf numFmtId="4" fontId="1" fillId="0" borderId="17" xfId="0" applyNumberFormat="1" applyFont="1" applyFill="1" applyBorder="1" applyAlignment="1" applyProtection="1">
      <alignment horizontal="left" vertical="distributed"/>
    </xf>
    <xf numFmtId="4" fontId="1" fillId="0" borderId="27" xfId="0" applyNumberFormat="1" applyFont="1" applyFill="1" applyBorder="1" applyAlignment="1" applyProtection="1">
      <alignment horizontal="left" vertical="distributed"/>
    </xf>
    <xf numFmtId="0" fontId="97" fillId="0" borderId="0" xfId="0" applyFont="1" applyFill="1" applyAlignment="1" applyProtection="1">
      <alignment horizontal="left" vertical="distributed"/>
    </xf>
    <xf numFmtId="4" fontId="23" fillId="0" borderId="1" xfId="0" applyNumberFormat="1" applyFont="1" applyFill="1" applyBorder="1" applyAlignment="1" applyProtection="1">
      <alignment horizontal="center" vertical="center" wrapText="1"/>
    </xf>
    <xf numFmtId="4" fontId="6" fillId="0" borderId="16" xfId="0" applyNumberFormat="1" applyFont="1" applyFill="1" applyBorder="1" applyAlignment="1" applyProtection="1">
      <alignment horizontal="center"/>
    </xf>
    <xf numFmtId="4" fontId="6" fillId="0" borderId="0" xfId="0" applyNumberFormat="1" applyFont="1" applyFill="1" applyBorder="1" applyAlignment="1" applyProtection="1">
      <alignment horizontal="center"/>
    </xf>
    <xf numFmtId="0" fontId="100" fillId="0" borderId="0" xfId="0" applyFont="1" applyFill="1" applyAlignment="1" applyProtection="1">
      <alignment horizontal="left" vertical="distributed"/>
    </xf>
    <xf numFmtId="3" fontId="69" fillId="0" borderId="0" xfId="0" applyNumberFormat="1" applyFont="1" applyFill="1" applyBorder="1" applyAlignment="1" applyProtection="1">
      <alignment horizontal="left" vertical="distributed"/>
    </xf>
    <xf numFmtId="0" fontId="133" fillId="0" borderId="44" xfId="0" applyFont="1" applyBorder="1" applyAlignment="1" applyProtection="1">
      <alignment horizontal="left" wrapText="1"/>
    </xf>
    <xf numFmtId="0" fontId="133" fillId="0" borderId="16" xfId="0" applyFont="1" applyBorder="1" applyAlignment="1" applyProtection="1">
      <alignment horizontal="left" wrapText="1"/>
    </xf>
    <xf numFmtId="0" fontId="133" fillId="0" borderId="45" xfId="0" applyFont="1" applyBorder="1" applyAlignment="1" applyProtection="1">
      <alignment horizontal="left" wrapText="1"/>
    </xf>
    <xf numFmtId="0" fontId="133" fillId="0" borderId="41" xfId="0" applyFont="1" applyBorder="1" applyAlignment="1" applyProtection="1">
      <alignment horizontal="left" wrapText="1"/>
    </xf>
    <xf numFmtId="0" fontId="133" fillId="0" borderId="0" xfId="0" applyFont="1" applyBorder="1" applyAlignment="1" applyProtection="1">
      <alignment horizontal="left" wrapText="1"/>
    </xf>
    <xf numFmtId="0" fontId="133" fillId="0" borderId="29" xfId="0" applyFont="1" applyBorder="1" applyAlignment="1" applyProtection="1">
      <alignment horizontal="left" wrapText="1"/>
    </xf>
    <xf numFmtId="0" fontId="133" fillId="0" borderId="46" xfId="0" applyFont="1" applyBorder="1" applyAlignment="1" applyProtection="1">
      <alignment horizontal="left" wrapText="1"/>
    </xf>
    <xf numFmtId="0" fontId="133" fillId="0" borderId="5" xfId="0" applyFont="1" applyBorder="1" applyAlignment="1" applyProtection="1">
      <alignment horizontal="left" wrapText="1"/>
    </xf>
    <xf numFmtId="0" fontId="133" fillId="0" borderId="30" xfId="0" applyFont="1" applyBorder="1" applyAlignment="1" applyProtection="1">
      <alignment horizontal="left" wrapText="1"/>
    </xf>
    <xf numFmtId="0" fontId="133" fillId="0" borderId="42" xfId="0" applyFont="1" applyBorder="1" applyAlignment="1" applyProtection="1">
      <alignment horizontal="center"/>
    </xf>
    <xf numFmtId="0" fontId="133" fillId="0" borderId="43" xfId="0" applyFont="1" applyBorder="1" applyAlignment="1" applyProtection="1">
      <alignment horizontal="center"/>
    </xf>
    <xf numFmtId="0" fontId="135" fillId="2" borderId="31" xfId="0" applyFont="1" applyFill="1" applyBorder="1" applyAlignment="1" applyProtection="1">
      <alignment horizontal="center"/>
    </xf>
    <xf numFmtId="0" fontId="130" fillId="0" borderId="0" xfId="0" applyFont="1" applyFill="1" applyBorder="1" applyAlignment="1" applyProtection="1">
      <alignment horizontal="left" wrapText="1"/>
    </xf>
    <xf numFmtId="0" fontId="6" fillId="0" borderId="0" xfId="0" applyFont="1" applyFill="1" applyBorder="1" applyAlignment="1" applyProtection="1">
      <alignment horizontal="left" vertical="center" wrapText="1"/>
    </xf>
    <xf numFmtId="0" fontId="134" fillId="8" borderId="31" xfId="0" applyFont="1" applyFill="1" applyBorder="1" applyAlignment="1" applyProtection="1">
      <alignment horizontal="center"/>
    </xf>
    <xf numFmtId="0" fontId="36" fillId="0" borderId="0" xfId="0" applyFont="1" applyFill="1" applyBorder="1" applyAlignment="1" applyProtection="1">
      <alignment horizontal="center"/>
    </xf>
    <xf numFmtId="0" fontId="37" fillId="0" borderId="0" xfId="0" applyFont="1" applyFill="1" applyBorder="1" applyAlignment="1" applyProtection="1">
      <alignment horizontal="center"/>
    </xf>
    <xf numFmtId="0" fontId="27" fillId="0" borderId="0" xfId="0" applyFont="1" applyFill="1" applyBorder="1" applyAlignment="1" applyProtection="1">
      <alignment horizontal="left"/>
    </xf>
    <xf numFmtId="0" fontId="6" fillId="0" borderId="0" xfId="0" applyFont="1" applyFill="1" applyBorder="1" applyAlignment="1" applyProtection="1">
      <alignment wrapText="1"/>
    </xf>
    <xf numFmtId="0" fontId="6" fillId="0" borderId="0" xfId="0" applyFont="1" applyFill="1" applyBorder="1" applyAlignment="1" applyProtection="1"/>
    <xf numFmtId="0" fontId="6" fillId="0" borderId="0" xfId="0" applyFont="1" applyFill="1" applyBorder="1" applyAlignment="1" applyProtection="1">
      <alignment horizontal="left"/>
    </xf>
    <xf numFmtId="0" fontId="10" fillId="0" borderId="0" xfId="0" applyFont="1" applyFill="1" applyBorder="1" applyAlignment="1" applyProtection="1">
      <alignment horizontal="left" vertical="center" wrapText="1"/>
    </xf>
    <xf numFmtId="0" fontId="20" fillId="0" borderId="5" xfId="0" applyFont="1" applyFill="1" applyBorder="1" applyAlignment="1" applyProtection="1">
      <alignment horizontal="left" vertical="center" wrapText="1"/>
    </xf>
    <xf numFmtId="0" fontId="29" fillId="0" borderId="0" xfId="0" applyFont="1" applyFill="1" applyBorder="1" applyAlignment="1" applyProtection="1">
      <alignment horizontal="center"/>
    </xf>
    <xf numFmtId="0" fontId="10" fillId="0" borderId="0" xfId="0" applyFont="1" applyFill="1" applyBorder="1" applyAlignment="1" applyProtection="1">
      <alignment horizontal="center"/>
    </xf>
    <xf numFmtId="0" fontId="6" fillId="0" borderId="0" xfId="0" applyFont="1" applyFill="1" applyBorder="1" applyAlignment="1" applyProtection="1">
      <alignment horizontal="left" vertical="top"/>
    </xf>
    <xf numFmtId="0" fontId="6" fillId="0" borderId="0" xfId="0" applyFont="1" applyFill="1" applyBorder="1" applyAlignment="1" applyProtection="1">
      <alignment vertical="center" wrapText="1"/>
    </xf>
    <xf numFmtId="0" fontId="16" fillId="0" borderId="5" xfId="0" applyFont="1" applyFill="1" applyBorder="1" applyAlignment="1" applyProtection="1">
      <alignment horizontal="left" vertical="distributed"/>
    </xf>
    <xf numFmtId="0" fontId="27" fillId="0" borderId="0" xfId="0" applyFont="1" applyFill="1" applyAlignment="1" applyProtection="1">
      <alignment horizontal="left" wrapText="1"/>
    </xf>
    <xf numFmtId="0" fontId="6" fillId="0" borderId="0" xfId="0" applyFont="1" applyFill="1" applyAlignment="1" applyProtection="1">
      <alignment horizontal="left" vertical="distributed"/>
    </xf>
    <xf numFmtId="0" fontId="6" fillId="0" borderId="0" xfId="0" applyFont="1" applyFill="1" applyAlignment="1" applyProtection="1">
      <alignment horizontal="left" wrapText="1"/>
    </xf>
    <xf numFmtId="0" fontId="6" fillId="0" borderId="0" xfId="0" applyFont="1" applyFill="1" applyAlignment="1" applyProtection="1">
      <alignment horizontal="left"/>
    </xf>
    <xf numFmtId="0" fontId="38" fillId="0" borderId="0" xfId="0" applyFont="1" applyFill="1" applyAlignment="1" applyProtection="1">
      <alignment wrapText="1"/>
    </xf>
    <xf numFmtId="0" fontId="43" fillId="0" borderId="0" xfId="0" applyFont="1" applyFill="1" applyAlignment="1" applyProtection="1">
      <alignment horizontal="left" vertical="distributed"/>
    </xf>
    <xf numFmtId="0" fontId="6" fillId="0" borderId="0" xfId="0" applyFont="1" applyFill="1" applyAlignment="1" applyProtection="1">
      <alignment horizontal="left" vertical="center" wrapText="1"/>
    </xf>
    <xf numFmtId="0" fontId="27" fillId="0" borderId="0" xfId="0" applyFont="1" applyFill="1" applyAlignment="1" applyProtection="1">
      <alignment horizontal="left" vertical="center" wrapText="1"/>
    </xf>
    <xf numFmtId="0" fontId="51" fillId="0" borderId="0" xfId="0" applyFont="1" applyFill="1" applyAlignment="1" applyProtection="1">
      <alignment horizontal="center" wrapText="1"/>
    </xf>
    <xf numFmtId="0" fontId="27" fillId="0" borderId="19" xfId="0" applyFont="1" applyFill="1" applyBorder="1" applyAlignment="1" applyProtection="1">
      <alignment horizontal="left" wrapText="1"/>
    </xf>
    <xf numFmtId="0" fontId="27" fillId="0" borderId="19" xfId="0" applyFont="1" applyFill="1" applyBorder="1" applyAlignment="1" applyProtection="1">
      <alignment horizontal="left"/>
    </xf>
    <xf numFmtId="0" fontId="29" fillId="0" borderId="19" xfId="0" applyFont="1" applyFill="1" applyBorder="1" applyAlignment="1" applyProtection="1">
      <alignment horizontal="left" wrapText="1"/>
    </xf>
    <xf numFmtId="0" fontId="29" fillId="0" borderId="19" xfId="0" applyFont="1" applyFill="1" applyBorder="1" applyAlignment="1" applyProtection="1">
      <alignment horizontal="left"/>
    </xf>
    <xf numFmtId="0" fontId="54" fillId="0" borderId="3" xfId="0" applyFont="1" applyFill="1" applyBorder="1" applyAlignment="1" applyProtection="1">
      <alignment horizontal="center" vertical="center" wrapText="1"/>
    </xf>
    <xf numFmtId="0" fontId="54" fillId="0" borderId="4" xfId="0" applyFont="1" applyFill="1" applyBorder="1" applyAlignment="1" applyProtection="1">
      <alignment horizontal="center" vertical="center" wrapText="1"/>
    </xf>
    <xf numFmtId="0" fontId="89" fillId="0" borderId="4" xfId="0" applyFont="1" applyFill="1" applyBorder="1" applyAlignment="1" applyProtection="1">
      <alignment horizontal="center" vertical="center" wrapText="1"/>
    </xf>
    <xf numFmtId="0" fontId="54" fillId="0" borderId="5" xfId="0" applyFont="1" applyFill="1" applyBorder="1" applyAlignment="1" applyProtection="1">
      <alignment horizontal="left" vertical="distributed"/>
    </xf>
    <xf numFmtId="0" fontId="10" fillId="0" borderId="3" xfId="0" applyFont="1" applyFill="1" applyBorder="1" applyAlignment="1" applyProtection="1">
      <alignment horizontal="center"/>
    </xf>
    <xf numFmtId="0" fontId="10" fillId="0" borderId="4" xfId="0" applyFont="1" applyFill="1" applyBorder="1" applyAlignment="1" applyProtection="1">
      <alignment horizontal="center"/>
    </xf>
    <xf numFmtId="0" fontId="36" fillId="0" borderId="3" xfId="0" applyFont="1" applyFill="1" applyBorder="1" applyAlignment="1" applyProtection="1">
      <alignment horizontal="left" wrapText="1"/>
    </xf>
    <xf numFmtId="0" fontId="36" fillId="0" borderId="4" xfId="0" applyFont="1" applyFill="1" applyBorder="1" applyAlignment="1" applyProtection="1">
      <alignment horizontal="left"/>
    </xf>
    <xf numFmtId="0" fontId="36" fillId="0" borderId="2" xfId="0" applyFont="1" applyFill="1" applyBorder="1" applyAlignment="1" applyProtection="1">
      <alignment horizontal="left"/>
    </xf>
    <xf numFmtId="0" fontId="20" fillId="0" borderId="0" xfId="0" applyFont="1" applyFill="1" applyAlignment="1" applyProtection="1">
      <alignment horizontal="center" wrapText="1"/>
    </xf>
    <xf numFmtId="0" fontId="37" fillId="0" borderId="0" xfId="0" applyFont="1" applyFill="1" applyProtection="1"/>
  </cellXfs>
  <cellStyles count="10">
    <cellStyle name="Hyperlink" xfId="1" builtinId="8"/>
    <cellStyle name="Normal" xfId="0" builtinId="0"/>
    <cellStyle name="Normal 2" xfId="2"/>
    <cellStyle name="Normal 2 2" xfId="3"/>
    <cellStyle name="Normal 3" xfId="4"/>
    <cellStyle name="Normal 3 2" xfId="5"/>
    <cellStyle name="Normal 4" xfId="6"/>
    <cellStyle name="Normal 4 2" xfId="7"/>
    <cellStyle name="Percent" xfId="8" builtinId="5"/>
    <cellStyle name="Percent 2" xfId="9"/>
  </cellStyles>
  <dxfs count="29">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C62"/>
  <sheetViews>
    <sheetView workbookViewId="0">
      <selection activeCell="N31" sqref="N31"/>
    </sheetView>
  </sheetViews>
  <sheetFormatPr defaultRowHeight="15.75"/>
  <cols>
    <col min="1" max="1" width="44.5703125" style="515" customWidth="1"/>
    <col min="2" max="2" width="91.140625" style="515" customWidth="1"/>
    <col min="3" max="16384" width="9.140625" style="22"/>
  </cols>
  <sheetData>
    <row r="1" spans="1:2" s="489" customFormat="1" ht="84.75" customHeight="1">
      <c r="A1" s="959" t="s">
        <v>277</v>
      </c>
      <c r="B1" s="960"/>
    </row>
    <row r="2" spans="1:2" s="489" customFormat="1" ht="15.75" customHeight="1">
      <c r="A2" s="960" t="s">
        <v>283</v>
      </c>
      <c r="B2" s="960"/>
    </row>
    <row r="3" spans="1:2" ht="15.75" customHeight="1" thickBot="1">
      <c r="A3" s="873"/>
      <c r="B3" s="873"/>
    </row>
    <row r="4" spans="1:2" ht="15.75" customHeight="1">
      <c r="A4" s="886" t="s">
        <v>181</v>
      </c>
      <c r="B4" s="887" t="s">
        <v>275</v>
      </c>
    </row>
    <row r="5" spans="1:2" ht="52.5" customHeight="1">
      <c r="A5" s="888"/>
      <c r="B5" s="889" t="s">
        <v>290</v>
      </c>
    </row>
    <row r="6" spans="1:2" ht="30" customHeight="1">
      <c r="A6" s="888"/>
      <c r="B6" s="889" t="s">
        <v>291</v>
      </c>
    </row>
    <row r="7" spans="1:2" ht="51.75" customHeight="1">
      <c r="A7" s="888"/>
      <c r="B7" s="890" t="s">
        <v>284</v>
      </c>
    </row>
    <row r="8" spans="1:2" ht="33" customHeight="1">
      <c r="A8" s="888"/>
      <c r="B8" s="897" t="s">
        <v>285</v>
      </c>
    </row>
    <row r="9" spans="1:2" ht="48" customHeight="1">
      <c r="A9" s="888"/>
      <c r="B9" s="890" t="s">
        <v>293</v>
      </c>
    </row>
    <row r="10" spans="1:2" ht="31.5" customHeight="1">
      <c r="A10" s="888"/>
      <c r="B10" s="890" t="s">
        <v>286</v>
      </c>
    </row>
    <row r="11" spans="1:2" ht="72" customHeight="1">
      <c r="A11" s="888"/>
      <c r="B11" s="898" t="s">
        <v>287</v>
      </c>
    </row>
    <row r="12" spans="1:2" ht="36.75" customHeight="1">
      <c r="A12" s="888"/>
      <c r="B12" s="891" t="s">
        <v>289</v>
      </c>
    </row>
    <row r="13" spans="1:2" ht="36.75" customHeight="1">
      <c r="A13" s="888"/>
      <c r="B13" s="896" t="s">
        <v>294</v>
      </c>
    </row>
    <row r="14" spans="1:2" ht="35.25" customHeight="1">
      <c r="A14" s="888"/>
      <c r="B14" s="890" t="s">
        <v>295</v>
      </c>
    </row>
    <row r="15" spans="1:2" ht="31.5" customHeight="1">
      <c r="A15" s="888"/>
      <c r="B15" s="890" t="s">
        <v>276</v>
      </c>
    </row>
    <row r="16" spans="1:2" ht="65.25" customHeight="1">
      <c r="A16" s="892"/>
      <c r="B16" s="893" t="s">
        <v>296</v>
      </c>
    </row>
    <row r="17" spans="1:3" ht="73.5" customHeight="1" thickBot="1">
      <c r="A17" s="894"/>
      <c r="B17" s="895" t="s">
        <v>288</v>
      </c>
    </row>
    <row r="18" spans="1:3">
      <c r="B18" s="882"/>
    </row>
    <row r="19" spans="1:3" ht="32.25" hidden="1" customHeight="1" thickTop="1">
      <c r="A19" s="516" t="s">
        <v>113</v>
      </c>
      <c r="B19" s="517"/>
    </row>
    <row r="20" spans="1:3" ht="15.75" hidden="1" customHeight="1">
      <c r="A20" s="518"/>
      <c r="B20" s="519" t="s">
        <v>114</v>
      </c>
    </row>
    <row r="21" spans="1:3" ht="15" hidden="1" customHeight="1">
      <c r="A21" s="518"/>
      <c r="B21" s="519" t="s">
        <v>115</v>
      </c>
    </row>
    <row r="22" spans="1:3" ht="15.75" hidden="1" customHeight="1">
      <c r="A22" s="518"/>
      <c r="B22" s="519" t="s">
        <v>116</v>
      </c>
    </row>
    <row r="23" spans="1:3" ht="110.25" hidden="1">
      <c r="A23" s="518"/>
      <c r="B23" s="519" t="s">
        <v>145</v>
      </c>
    </row>
    <row r="24" spans="1:3" ht="31.5" hidden="1">
      <c r="A24" s="518"/>
      <c r="B24" s="519" t="s">
        <v>117</v>
      </c>
    </row>
    <row r="25" spans="1:3" hidden="1">
      <c r="A25" s="518"/>
      <c r="B25" s="519" t="s">
        <v>143</v>
      </c>
    </row>
    <row r="26" spans="1:3" ht="238.5" hidden="1" customHeight="1">
      <c r="A26" s="518"/>
      <c r="B26" s="519" t="s">
        <v>146</v>
      </c>
    </row>
    <row r="27" spans="1:3" ht="16.5" hidden="1" thickBot="1">
      <c r="A27" s="520"/>
      <c r="B27" s="521" t="s">
        <v>185</v>
      </c>
    </row>
    <row r="28" spans="1:3">
      <c r="A28" s="522"/>
      <c r="B28" s="522"/>
    </row>
    <row r="29" spans="1:3">
      <c r="A29" s="958" t="s">
        <v>267</v>
      </c>
      <c r="B29" s="958"/>
    </row>
    <row r="30" spans="1:3" ht="97.5" customHeight="1">
      <c r="A30" s="961" t="s">
        <v>252</v>
      </c>
      <c r="B30" s="961"/>
      <c r="C30" s="523"/>
    </row>
    <row r="31" spans="1:3" ht="15.75" customHeight="1">
      <c r="A31" s="958" t="s">
        <v>719</v>
      </c>
      <c r="B31" s="958"/>
    </row>
    <row r="32" spans="1:3" ht="15.75" customHeight="1">
      <c r="A32" s="958" t="s">
        <v>727</v>
      </c>
      <c r="B32" s="958"/>
    </row>
    <row r="33" spans="1:2" ht="33" customHeight="1">
      <c r="A33" s="958" t="s">
        <v>144</v>
      </c>
      <c r="B33" s="958"/>
    </row>
    <row r="34" spans="1:2" ht="15.75" customHeight="1">
      <c r="A34" s="957" t="s">
        <v>184</v>
      </c>
      <c r="B34" s="957"/>
    </row>
    <row r="35" spans="1:2" ht="15.75" customHeight="1">
      <c r="A35" s="957" t="s">
        <v>242</v>
      </c>
      <c r="B35" s="957"/>
    </row>
    <row r="37" spans="1:2">
      <c r="A37" s="515" t="s">
        <v>720</v>
      </c>
    </row>
    <row r="39" spans="1:2" ht="18.75">
      <c r="A39" s="524" t="s">
        <v>721</v>
      </c>
    </row>
    <row r="40" spans="1:2" ht="28.5" hidden="1" customHeight="1">
      <c r="A40" s="525" t="s">
        <v>722</v>
      </c>
      <c r="B40" s="526" t="s">
        <v>723</v>
      </c>
    </row>
    <row r="41" spans="1:2" ht="58.5" hidden="1" customHeight="1">
      <c r="A41" s="525" t="s">
        <v>15</v>
      </c>
      <c r="B41" s="527" t="s">
        <v>61</v>
      </c>
    </row>
    <row r="42" spans="1:2" ht="31.5" customHeight="1">
      <c r="A42" s="946" t="s">
        <v>253</v>
      </c>
      <c r="B42" s="526" t="s">
        <v>968</v>
      </c>
    </row>
    <row r="43" spans="1:2" ht="48" customHeight="1">
      <c r="A43" s="946" t="s">
        <v>254</v>
      </c>
      <c r="B43" s="528" t="s">
        <v>272</v>
      </c>
    </row>
    <row r="44" spans="1:2" ht="47.25">
      <c r="A44" s="946" t="s">
        <v>255</v>
      </c>
      <c r="B44" s="527" t="s">
        <v>273</v>
      </c>
    </row>
    <row r="45" spans="1:2">
      <c r="A45" s="947" t="s">
        <v>256</v>
      </c>
      <c r="B45" s="945" t="s">
        <v>107</v>
      </c>
    </row>
    <row r="46" spans="1:2">
      <c r="A46" s="946" t="s">
        <v>257</v>
      </c>
      <c r="B46" s="526" t="s">
        <v>725</v>
      </c>
    </row>
    <row r="47" spans="1:2">
      <c r="A47" s="529"/>
    </row>
    <row r="48" spans="1:2">
      <c r="A48" s="529"/>
    </row>
    <row r="49" spans="1:2" ht="18.75">
      <c r="A49" s="524" t="s">
        <v>724</v>
      </c>
    </row>
    <row r="50" spans="1:2" ht="47.25" hidden="1">
      <c r="A50" s="525" t="s">
        <v>108</v>
      </c>
      <c r="B50" s="530" t="s">
        <v>64</v>
      </c>
    </row>
    <row r="51" spans="1:2" ht="47.25" hidden="1">
      <c r="A51" s="525" t="s">
        <v>109</v>
      </c>
      <c r="B51" s="527" t="s">
        <v>969</v>
      </c>
    </row>
    <row r="52" spans="1:2" ht="31.15" customHeight="1">
      <c r="A52" s="946" t="s">
        <v>256</v>
      </c>
      <c r="B52" s="526" t="s">
        <v>62</v>
      </c>
    </row>
    <row r="53" spans="1:2">
      <c r="A53" s="946" t="s">
        <v>257</v>
      </c>
      <c r="B53" s="526" t="s">
        <v>725</v>
      </c>
    </row>
    <row r="54" spans="1:2">
      <c r="A54" s="946" t="s">
        <v>258</v>
      </c>
      <c r="B54" s="526" t="s">
        <v>726</v>
      </c>
    </row>
    <row r="55" spans="1:2" ht="31.5">
      <c r="A55" s="946" t="s">
        <v>259</v>
      </c>
      <c r="B55" s="531" t="s">
        <v>729</v>
      </c>
    </row>
    <row r="56" spans="1:2">
      <c r="A56" s="532"/>
    </row>
    <row r="61" spans="1:2" ht="31.5">
      <c r="A61" s="940" t="s">
        <v>325</v>
      </c>
    </row>
    <row r="62" spans="1:2" ht="47.25">
      <c r="A62" s="940" t="s">
        <v>728</v>
      </c>
    </row>
  </sheetData>
  <sheetProtection sheet="1" objects="1" scenarios="1"/>
  <mergeCells count="9">
    <mergeCell ref="A35:B35"/>
    <mergeCell ref="A33:B33"/>
    <mergeCell ref="A34:B34"/>
    <mergeCell ref="A1:B1"/>
    <mergeCell ref="A2:B2"/>
    <mergeCell ref="A32:B32"/>
    <mergeCell ref="A30:B30"/>
    <mergeCell ref="A31:B31"/>
    <mergeCell ref="A29:B29"/>
  </mergeCells>
  <phoneticPr fontId="151" type="noConversion"/>
  <hyperlinks>
    <hyperlink ref="A50" location="'3 Analiza financiara-indicatori'!A1" display="3 Analiza financiara - indicatori"/>
    <hyperlink ref="A40" location="'1 Bilant'!A1" display="1 Bilant"/>
    <hyperlink ref="A41" location="'2 Cont RP'!A1" display="2 Cont RP"/>
    <hyperlink ref="A51" location="'4 Risc beneficiar'!A1" display="4 Risc beneficiar"/>
    <hyperlink ref="A42" location="'Buget cerere'!A1" display="Buget cerere"/>
    <hyperlink ref="A43" location="Investitie!A1" display=" Investitie"/>
    <hyperlink ref="A44" location="' Proiectii financiare_V,Ch act'!A1" display="Proiectii financiare_V,Ch act"/>
    <hyperlink ref="A45" location="' Proiectii financiare marginal'!A1" display="Proiectii financiare_marginal"/>
    <hyperlink ref="A52" location="' Proiectii financiare marginal'!A1" display="Proiectii financiare_marginal"/>
    <hyperlink ref="A53" location="' Rentabilitate investitie'!A1" display="Rentabilitate investitie"/>
    <hyperlink ref="A54" location="'Sustenabilitate proiect'!A1" display="Sustenabilitate"/>
    <hyperlink ref="A55" location="'Funding-gap'!A1" display="Funding gap"/>
    <hyperlink ref="A46" location="' Rentabilitate investitie'!A1" display="Rentabilitate investitie"/>
  </hyperlinks>
  <pageMargins left="0.7" right="0.7" top="0.75" bottom="0.75" header="0.3" footer="0.3"/>
  <pageSetup scale="92" fitToHeight="0" orientation="landscape" horizontalDpi="2400" verticalDpi="2400" r:id="rId1"/>
  <headerFooter>
    <oddHeader>&amp;C&amp;"Arial,Bold"&amp;16 &amp;K03+0000. INTRODUCERE</oddHeader>
  </headerFooter>
</worksheet>
</file>

<file path=xl/worksheets/sheet10.xml><?xml version="1.0" encoding="utf-8"?>
<worksheet xmlns="http://schemas.openxmlformats.org/spreadsheetml/2006/main" xmlns:r="http://schemas.openxmlformats.org/officeDocument/2006/relationships">
  <dimension ref="A1:AG34"/>
  <sheetViews>
    <sheetView workbookViewId="0">
      <selection sqref="A1:M1"/>
    </sheetView>
  </sheetViews>
  <sheetFormatPr defaultRowHeight="12.75"/>
  <cols>
    <col min="1" max="1" width="9.140625" style="151"/>
    <col min="2" max="2" width="47.7109375" style="4" customWidth="1"/>
    <col min="3" max="3" width="5.5703125" style="29" customWidth="1"/>
    <col min="4" max="19" width="4.7109375" style="154" customWidth="1"/>
    <col min="20" max="33" width="5.42578125" style="29" customWidth="1"/>
  </cols>
  <sheetData>
    <row r="1" spans="1:33" ht="58.5" customHeight="1">
      <c r="A1" s="1031" t="s">
        <v>771</v>
      </c>
      <c r="B1" s="1032"/>
      <c r="C1" s="1032"/>
      <c r="D1" s="1032"/>
      <c r="E1" s="1032"/>
      <c r="F1" s="1032"/>
      <c r="G1" s="1032"/>
      <c r="H1" s="1032"/>
      <c r="I1" s="1032"/>
      <c r="J1" s="1032"/>
      <c r="K1" s="1032"/>
      <c r="L1" s="1032"/>
      <c r="M1" s="1032"/>
      <c r="N1" s="153"/>
    </row>
    <row r="2" spans="1:33" ht="15.75">
      <c r="A2" s="155"/>
      <c r="B2" s="156"/>
      <c r="C2" s="157"/>
      <c r="D2" s="158"/>
      <c r="E2" s="158"/>
      <c r="F2" s="158"/>
      <c r="G2" s="158"/>
      <c r="H2" s="158"/>
      <c r="I2" s="158"/>
      <c r="J2" s="158"/>
      <c r="K2" s="158"/>
      <c r="L2" s="158"/>
      <c r="M2" s="158"/>
      <c r="N2" s="153"/>
      <c r="AG2" s="29" t="s">
        <v>772</v>
      </c>
    </row>
    <row r="3" spans="1:33" ht="51">
      <c r="A3" s="1033" t="s">
        <v>773</v>
      </c>
      <c r="B3" s="1014" t="s">
        <v>774</v>
      </c>
      <c r="C3" s="159" t="s">
        <v>733</v>
      </c>
      <c r="D3" s="1037" t="s">
        <v>539</v>
      </c>
      <c r="E3" s="1038"/>
      <c r="F3" s="1038"/>
      <c r="G3" s="1038"/>
      <c r="H3" s="1038"/>
      <c r="I3" s="1038"/>
      <c r="J3" s="1038"/>
      <c r="K3" s="1038"/>
      <c r="L3" s="1038"/>
      <c r="M3" s="1038"/>
      <c r="N3" s="1038"/>
      <c r="O3" s="1038"/>
      <c r="P3" s="1038"/>
      <c r="Q3" s="1038"/>
      <c r="R3" s="1038"/>
      <c r="S3" s="1038"/>
      <c r="T3" s="1038"/>
      <c r="U3" s="1038"/>
      <c r="V3" s="1038"/>
      <c r="W3" s="1038"/>
      <c r="X3" s="1017" t="s">
        <v>734</v>
      </c>
      <c r="Y3" s="1017"/>
      <c r="Z3" s="1017"/>
      <c r="AA3" s="1017"/>
      <c r="AB3" s="1017"/>
      <c r="AC3" s="1017"/>
      <c r="AD3" s="1017"/>
      <c r="AE3" s="1017"/>
      <c r="AF3" s="1017"/>
      <c r="AG3" s="1017"/>
    </row>
    <row r="4" spans="1:33" ht="15" customHeight="1">
      <c r="A4" s="1034"/>
      <c r="B4" s="1035"/>
      <c r="C4" s="1019" t="s">
        <v>718</v>
      </c>
      <c r="D4" s="1039" t="s">
        <v>519</v>
      </c>
      <c r="E4" s="1039"/>
      <c r="F4" s="1039"/>
      <c r="G4" s="1039"/>
      <c r="H4" s="1039" t="s">
        <v>520</v>
      </c>
      <c r="I4" s="1039"/>
      <c r="J4" s="1039"/>
      <c r="K4" s="1039"/>
      <c r="L4" s="1040" t="s">
        <v>521</v>
      </c>
      <c r="M4" s="1041"/>
      <c r="N4" s="1041"/>
      <c r="O4" s="1042"/>
      <c r="P4" s="1040" t="s">
        <v>522</v>
      </c>
      <c r="Q4" s="1041"/>
      <c r="R4" s="1041"/>
      <c r="S4" s="1042"/>
      <c r="T4" s="1043" t="s">
        <v>735</v>
      </c>
      <c r="U4" s="1043" t="s">
        <v>736</v>
      </c>
      <c r="V4" s="1043" t="s">
        <v>737</v>
      </c>
      <c r="W4" s="1043" t="s">
        <v>738</v>
      </c>
      <c r="X4" s="1043">
        <v>5</v>
      </c>
      <c r="Y4" s="1043">
        <v>6</v>
      </c>
      <c r="Z4" s="1043">
        <v>7</v>
      </c>
      <c r="AA4" s="1043">
        <v>8</v>
      </c>
      <c r="AB4" s="1043">
        <v>9</v>
      </c>
      <c r="AC4" s="1043">
        <v>10</v>
      </c>
      <c r="AD4" s="1043">
        <v>11</v>
      </c>
      <c r="AE4" s="1043">
        <v>12</v>
      </c>
      <c r="AF4" s="1043">
        <v>13</v>
      </c>
      <c r="AG4" s="1043">
        <v>14</v>
      </c>
    </row>
    <row r="5" spans="1:33" ht="23.25" customHeight="1">
      <c r="A5" s="1034"/>
      <c r="B5" s="1036"/>
      <c r="C5" s="1019"/>
      <c r="D5" s="160" t="s">
        <v>739</v>
      </c>
      <c r="E5" s="160" t="s">
        <v>740</v>
      </c>
      <c r="F5" s="160" t="s">
        <v>741</v>
      </c>
      <c r="G5" s="160" t="s">
        <v>742</v>
      </c>
      <c r="H5" s="160" t="s">
        <v>739</v>
      </c>
      <c r="I5" s="160" t="s">
        <v>740</v>
      </c>
      <c r="J5" s="160" t="s">
        <v>741</v>
      </c>
      <c r="K5" s="160" t="s">
        <v>742</v>
      </c>
      <c r="L5" s="160" t="s">
        <v>739</v>
      </c>
      <c r="M5" s="160" t="s">
        <v>740</v>
      </c>
      <c r="N5" s="160" t="s">
        <v>741</v>
      </c>
      <c r="O5" s="160" t="s">
        <v>742</v>
      </c>
      <c r="P5" s="160" t="s">
        <v>739</v>
      </c>
      <c r="Q5" s="160" t="s">
        <v>740</v>
      </c>
      <c r="R5" s="160" t="s">
        <v>741</v>
      </c>
      <c r="S5" s="160" t="s">
        <v>742</v>
      </c>
      <c r="T5" s="1044"/>
      <c r="U5" s="1044"/>
      <c r="V5" s="1044"/>
      <c r="W5" s="1044"/>
      <c r="X5" s="1044"/>
      <c r="Y5" s="1044"/>
      <c r="Z5" s="1044"/>
      <c r="AA5" s="1044"/>
      <c r="AB5" s="1044"/>
      <c r="AC5" s="1044"/>
      <c r="AD5" s="1044"/>
      <c r="AE5" s="1044"/>
      <c r="AF5" s="1044"/>
      <c r="AG5" s="1044"/>
    </row>
    <row r="6" spans="1:33">
      <c r="A6" s="1046" t="s">
        <v>775</v>
      </c>
      <c r="B6" s="1046"/>
      <c r="C6" s="1046"/>
      <c r="D6" s="1046"/>
      <c r="E6" s="1046"/>
      <c r="F6" s="1046"/>
      <c r="G6" s="1046"/>
      <c r="H6" s="1046"/>
      <c r="I6" s="1046"/>
      <c r="J6" s="1046"/>
      <c r="K6" s="1046"/>
      <c r="L6" s="1046"/>
      <c r="M6" s="1046"/>
      <c r="N6" s="1046"/>
    </row>
    <row r="7" spans="1:33" s="31" customFormat="1" ht="15.75" customHeight="1">
      <c r="A7" s="161">
        <v>1</v>
      </c>
      <c r="B7" s="162" t="s">
        <v>776</v>
      </c>
      <c r="C7" s="163">
        <f>SUM('5 Venituri si cheltuieli'!C8:C13)</f>
        <v>0</v>
      </c>
      <c r="D7" s="164">
        <f>SUM('5 Venituri si cheltuieli'!D8:D13)</f>
        <v>0</v>
      </c>
      <c r="E7" s="164">
        <f>SUM('5 Venituri si cheltuieli'!E8:E13)</f>
        <v>0</v>
      </c>
      <c r="F7" s="164">
        <f>SUM('5 Venituri si cheltuieli'!F8:F13)</f>
        <v>0</v>
      </c>
      <c r="G7" s="164">
        <f>SUM('5 Venituri si cheltuieli'!G8:G13)</f>
        <v>0</v>
      </c>
      <c r="H7" s="164">
        <f>SUM('5 Venituri si cheltuieli'!H8:H13)</f>
        <v>0</v>
      </c>
      <c r="I7" s="164">
        <f>SUM('5 Venituri si cheltuieli'!I8:I13)</f>
        <v>0</v>
      </c>
      <c r="J7" s="164">
        <f>SUM('5 Venituri si cheltuieli'!J8:J13)</f>
        <v>0</v>
      </c>
      <c r="K7" s="164">
        <f>SUM('5 Venituri si cheltuieli'!K8:K13)</f>
        <v>0</v>
      </c>
      <c r="L7" s="164">
        <f>SUM('5 Venituri si cheltuieli'!L8:L13)</f>
        <v>0</v>
      </c>
      <c r="M7" s="164">
        <f>SUM('5 Venituri si cheltuieli'!M8:M13)</f>
        <v>0</v>
      </c>
      <c r="N7" s="164">
        <f>SUM('5 Venituri si cheltuieli'!N8:N13)</f>
        <v>0</v>
      </c>
      <c r="O7" s="164">
        <f>SUM('5 Venituri si cheltuieli'!O8:O13)</f>
        <v>0</v>
      </c>
      <c r="P7" s="164">
        <f>SUM('5 Venituri si cheltuieli'!P8:P13)</f>
        <v>0</v>
      </c>
      <c r="Q7" s="164">
        <f>SUM('5 Venituri si cheltuieli'!Q8:Q13)</f>
        <v>0</v>
      </c>
      <c r="R7" s="164">
        <f>SUM('5 Venituri si cheltuieli'!R8:R13)</f>
        <v>0</v>
      </c>
      <c r="S7" s="164">
        <f>SUM('5 Venituri si cheltuieli'!S8:S13)</f>
        <v>0</v>
      </c>
      <c r="T7" s="163">
        <f>SUM('5 Venituri si cheltuieli'!T8:T13)</f>
        <v>0</v>
      </c>
      <c r="U7" s="163">
        <f>SUM('5 Venituri si cheltuieli'!U8:U13)</f>
        <v>0</v>
      </c>
      <c r="V7" s="163">
        <f>SUM('5 Venituri si cheltuieli'!V8:V13)</f>
        <v>0</v>
      </c>
      <c r="W7" s="163">
        <f>SUM('5 Venituri si cheltuieli'!W8:W13)</f>
        <v>0</v>
      </c>
      <c r="X7" s="163">
        <f>SUM('5 Venituri si cheltuieli'!X8:X13)</f>
        <v>0</v>
      </c>
      <c r="Y7" s="163">
        <f>SUM('5 Venituri si cheltuieli'!Y8:Y13)</f>
        <v>0</v>
      </c>
      <c r="Z7" s="163">
        <f>SUM('5 Venituri si cheltuieli'!Z8:Z13)</f>
        <v>0</v>
      </c>
      <c r="AA7" s="163">
        <f>SUM('5 Venituri si cheltuieli'!AA8:AA13)</f>
        <v>0</v>
      </c>
      <c r="AB7" s="163">
        <f>SUM('5 Venituri si cheltuieli'!AB8:AB13)</f>
        <v>0</v>
      </c>
      <c r="AC7" s="163">
        <f>SUM('5 Venituri si cheltuieli'!AC8:AC13)</f>
        <v>0</v>
      </c>
      <c r="AD7" s="163">
        <f>SUM('5 Venituri si cheltuieli'!AD8:AD13)</f>
        <v>0</v>
      </c>
      <c r="AE7" s="163">
        <f>SUM('5 Venituri si cheltuieli'!AE8:AE13)</f>
        <v>0</v>
      </c>
      <c r="AF7" s="163">
        <f>SUM('5 Venituri si cheltuieli'!AF8:AF13)</f>
        <v>0</v>
      </c>
      <c r="AG7" s="163">
        <f>SUM('5 Venituri si cheltuieli'!AG8:AG13)</f>
        <v>0</v>
      </c>
    </row>
    <row r="8" spans="1:33" s="31" customFormat="1" ht="15.75" customHeight="1">
      <c r="A8" s="161">
        <v>2</v>
      </c>
      <c r="B8" s="162" t="s">
        <v>532</v>
      </c>
      <c r="C8" s="163">
        <f>'5 Venituri si cheltuieli'!C14</f>
        <v>0</v>
      </c>
      <c r="D8" s="164">
        <f>'5 Venituri si cheltuieli'!D14</f>
        <v>0</v>
      </c>
      <c r="E8" s="164">
        <f>'5 Venituri si cheltuieli'!E14</f>
        <v>0</v>
      </c>
      <c r="F8" s="164">
        <f>'5 Venituri si cheltuieli'!F14</f>
        <v>0</v>
      </c>
      <c r="G8" s="164">
        <f>'5 Venituri si cheltuieli'!G14</f>
        <v>0</v>
      </c>
      <c r="H8" s="164">
        <f>'5 Venituri si cheltuieli'!H14</f>
        <v>0</v>
      </c>
      <c r="I8" s="164">
        <f>'5 Venituri si cheltuieli'!I14</f>
        <v>0</v>
      </c>
      <c r="J8" s="164">
        <f>'5 Venituri si cheltuieli'!J14</f>
        <v>0</v>
      </c>
      <c r="K8" s="164">
        <f>'5 Venituri si cheltuieli'!K14</f>
        <v>0</v>
      </c>
      <c r="L8" s="164">
        <f>'5 Venituri si cheltuieli'!L14</f>
        <v>0</v>
      </c>
      <c r="M8" s="164">
        <f>'5 Venituri si cheltuieli'!M14</f>
        <v>0</v>
      </c>
      <c r="N8" s="164">
        <f>'5 Venituri si cheltuieli'!N14</f>
        <v>0</v>
      </c>
      <c r="O8" s="164">
        <f>'5 Venituri si cheltuieli'!O14</f>
        <v>0</v>
      </c>
      <c r="P8" s="164">
        <f>'5 Venituri si cheltuieli'!P14</f>
        <v>0</v>
      </c>
      <c r="Q8" s="164">
        <f>'5 Venituri si cheltuieli'!Q14</f>
        <v>0</v>
      </c>
      <c r="R8" s="164">
        <f>'5 Venituri si cheltuieli'!R14</f>
        <v>0</v>
      </c>
      <c r="S8" s="164">
        <f>'5 Venituri si cheltuieli'!S14</f>
        <v>0</v>
      </c>
      <c r="T8" s="163">
        <f>'5 Venituri si cheltuieli'!T14</f>
        <v>0</v>
      </c>
      <c r="U8" s="163">
        <f>'5 Venituri si cheltuieli'!U14</f>
        <v>0</v>
      </c>
      <c r="V8" s="163">
        <f>'5 Venituri si cheltuieli'!V14</f>
        <v>0</v>
      </c>
      <c r="W8" s="163">
        <f>'5 Venituri si cheltuieli'!W14</f>
        <v>0</v>
      </c>
      <c r="X8" s="163">
        <f>'5 Venituri si cheltuieli'!X14</f>
        <v>0</v>
      </c>
      <c r="Y8" s="163">
        <f>'5 Venituri si cheltuieli'!Y14</f>
        <v>0</v>
      </c>
      <c r="Z8" s="163">
        <f>'5 Venituri si cheltuieli'!Z14</f>
        <v>0</v>
      </c>
      <c r="AA8" s="163">
        <f>'5 Venituri si cheltuieli'!AA14</f>
        <v>0</v>
      </c>
      <c r="AB8" s="163">
        <f>'5 Venituri si cheltuieli'!AB14</f>
        <v>0</v>
      </c>
      <c r="AC8" s="163">
        <f>'5 Venituri si cheltuieli'!AC14</f>
        <v>0</v>
      </c>
      <c r="AD8" s="163">
        <f>'5 Venituri si cheltuieli'!AD14</f>
        <v>0</v>
      </c>
      <c r="AE8" s="163">
        <f>'5 Venituri si cheltuieli'!AE14</f>
        <v>0</v>
      </c>
      <c r="AF8" s="163">
        <f>'5 Venituri si cheltuieli'!AF14</f>
        <v>0</v>
      </c>
      <c r="AG8" s="163">
        <f>'5 Venituri si cheltuieli'!AG14</f>
        <v>0</v>
      </c>
    </row>
    <row r="9" spans="1:33" s="31" customFormat="1" ht="15.75" customHeight="1">
      <c r="A9" s="161">
        <v>3</v>
      </c>
      <c r="B9" s="162" t="s">
        <v>777</v>
      </c>
      <c r="C9" s="163">
        <f>'5 Venituri si cheltuieli'!C15</f>
        <v>0</v>
      </c>
      <c r="D9" s="164">
        <f>'5 Venituri si cheltuieli'!D15</f>
        <v>0</v>
      </c>
      <c r="E9" s="164">
        <f>'5 Venituri si cheltuieli'!E15</f>
        <v>0</v>
      </c>
      <c r="F9" s="164">
        <f>'5 Venituri si cheltuieli'!F15</f>
        <v>0</v>
      </c>
      <c r="G9" s="164">
        <f>'5 Venituri si cheltuieli'!G15</f>
        <v>0</v>
      </c>
      <c r="H9" s="164">
        <f>'5 Venituri si cheltuieli'!H15</f>
        <v>0</v>
      </c>
      <c r="I9" s="164">
        <f>'5 Venituri si cheltuieli'!I15</f>
        <v>0</v>
      </c>
      <c r="J9" s="164">
        <f>'5 Venituri si cheltuieli'!J15</f>
        <v>0</v>
      </c>
      <c r="K9" s="164">
        <f>'5 Venituri si cheltuieli'!K15</f>
        <v>0</v>
      </c>
      <c r="L9" s="164">
        <f>'5 Venituri si cheltuieli'!L15</f>
        <v>0</v>
      </c>
      <c r="M9" s="164">
        <f>'5 Venituri si cheltuieli'!M15</f>
        <v>0</v>
      </c>
      <c r="N9" s="164">
        <f>'5 Venituri si cheltuieli'!N15</f>
        <v>0</v>
      </c>
      <c r="O9" s="164">
        <f>'5 Venituri si cheltuieli'!O15</f>
        <v>0</v>
      </c>
      <c r="P9" s="164">
        <f>'5 Venituri si cheltuieli'!P15</f>
        <v>0</v>
      </c>
      <c r="Q9" s="164">
        <f>'5 Venituri si cheltuieli'!Q15</f>
        <v>0</v>
      </c>
      <c r="R9" s="164">
        <f>'5 Venituri si cheltuieli'!R15</f>
        <v>0</v>
      </c>
      <c r="S9" s="164">
        <f>'5 Venituri si cheltuieli'!S15</f>
        <v>0</v>
      </c>
      <c r="T9" s="163">
        <f>'5 Venituri si cheltuieli'!T15</f>
        <v>0</v>
      </c>
      <c r="U9" s="163">
        <f>'5 Venituri si cheltuieli'!U15</f>
        <v>0</v>
      </c>
      <c r="V9" s="163">
        <f>'5 Venituri si cheltuieli'!V15</f>
        <v>0</v>
      </c>
      <c r="W9" s="163">
        <f>'5 Venituri si cheltuieli'!W15</f>
        <v>0</v>
      </c>
      <c r="X9" s="163">
        <f>'5 Venituri si cheltuieli'!X15</f>
        <v>0</v>
      </c>
      <c r="Y9" s="163">
        <f>'5 Venituri si cheltuieli'!Y15</f>
        <v>0</v>
      </c>
      <c r="Z9" s="163">
        <f>'5 Venituri si cheltuieli'!Z15</f>
        <v>0</v>
      </c>
      <c r="AA9" s="163">
        <f>'5 Venituri si cheltuieli'!AA15</f>
        <v>0</v>
      </c>
      <c r="AB9" s="163">
        <f>'5 Venituri si cheltuieli'!AB15</f>
        <v>0</v>
      </c>
      <c r="AC9" s="163">
        <f>'5 Venituri si cheltuieli'!AC15</f>
        <v>0</v>
      </c>
      <c r="AD9" s="163">
        <f>'5 Venituri si cheltuieli'!AD15</f>
        <v>0</v>
      </c>
      <c r="AE9" s="163">
        <f>'5 Venituri si cheltuieli'!AE15</f>
        <v>0</v>
      </c>
      <c r="AF9" s="163">
        <f>'5 Venituri si cheltuieli'!AF15</f>
        <v>0</v>
      </c>
      <c r="AG9" s="163">
        <f>'5 Venituri si cheltuieli'!AG15</f>
        <v>0</v>
      </c>
    </row>
    <row r="10" spans="1:33" s="31" customFormat="1" ht="15.75" customHeight="1">
      <c r="A10" s="161">
        <v>4</v>
      </c>
      <c r="B10" s="162" t="s">
        <v>339</v>
      </c>
      <c r="C10" s="163">
        <f>'5 Venituri si cheltuieli'!C16</f>
        <v>0</v>
      </c>
      <c r="D10" s="164">
        <f>'5 Venituri si cheltuieli'!D16</f>
        <v>0</v>
      </c>
      <c r="E10" s="164">
        <f>'5 Venituri si cheltuieli'!E16</f>
        <v>0</v>
      </c>
      <c r="F10" s="164">
        <f>'5 Venituri si cheltuieli'!F16</f>
        <v>0</v>
      </c>
      <c r="G10" s="164">
        <f>'5 Venituri si cheltuieli'!G16</f>
        <v>0</v>
      </c>
      <c r="H10" s="164">
        <f>'5 Venituri si cheltuieli'!H16</f>
        <v>0</v>
      </c>
      <c r="I10" s="164">
        <f>'5 Venituri si cheltuieli'!I16</f>
        <v>0</v>
      </c>
      <c r="J10" s="164">
        <f>'5 Venituri si cheltuieli'!J16</f>
        <v>0</v>
      </c>
      <c r="K10" s="164">
        <f>'5 Venituri si cheltuieli'!K16</f>
        <v>0</v>
      </c>
      <c r="L10" s="164">
        <f>'5 Venituri si cheltuieli'!L16</f>
        <v>0</v>
      </c>
      <c r="M10" s="164">
        <f>'5 Venituri si cheltuieli'!M16</f>
        <v>0</v>
      </c>
      <c r="N10" s="164">
        <f>'5 Venituri si cheltuieli'!N16</f>
        <v>0</v>
      </c>
      <c r="O10" s="164">
        <f>'5 Venituri si cheltuieli'!O16</f>
        <v>0</v>
      </c>
      <c r="P10" s="164">
        <f>'5 Venituri si cheltuieli'!P16</f>
        <v>0</v>
      </c>
      <c r="Q10" s="164">
        <f>'5 Venituri si cheltuieli'!Q16</f>
        <v>0</v>
      </c>
      <c r="R10" s="164">
        <f>'5 Venituri si cheltuieli'!R16</f>
        <v>0</v>
      </c>
      <c r="S10" s="164">
        <f>'5 Venituri si cheltuieli'!S16</f>
        <v>0</v>
      </c>
      <c r="T10" s="163">
        <f>'5 Venituri si cheltuieli'!T16</f>
        <v>0</v>
      </c>
      <c r="U10" s="163">
        <f>'5 Venituri si cheltuieli'!U16</f>
        <v>0</v>
      </c>
      <c r="V10" s="163">
        <f>'5 Venituri si cheltuieli'!V16</f>
        <v>0</v>
      </c>
      <c r="W10" s="163">
        <f>'5 Venituri si cheltuieli'!W16</f>
        <v>0</v>
      </c>
      <c r="X10" s="163">
        <f>'5 Venituri si cheltuieli'!X16</f>
        <v>0</v>
      </c>
      <c r="Y10" s="163">
        <f>'5 Venituri si cheltuieli'!Y16</f>
        <v>0</v>
      </c>
      <c r="Z10" s="163">
        <f>'5 Venituri si cheltuieli'!Z16</f>
        <v>0</v>
      </c>
      <c r="AA10" s="163">
        <f>'5 Venituri si cheltuieli'!AA16</f>
        <v>0</v>
      </c>
      <c r="AB10" s="163">
        <f>'5 Venituri si cheltuieli'!AB16</f>
        <v>0</v>
      </c>
      <c r="AC10" s="163">
        <f>'5 Venituri si cheltuieli'!AC16</f>
        <v>0</v>
      </c>
      <c r="AD10" s="163">
        <f>'5 Venituri si cheltuieli'!AD16</f>
        <v>0</v>
      </c>
      <c r="AE10" s="163">
        <f>'5 Venituri si cheltuieli'!AE16</f>
        <v>0</v>
      </c>
      <c r="AF10" s="163">
        <f>'5 Venituri si cheltuieli'!AF16</f>
        <v>0</v>
      </c>
      <c r="AG10" s="163">
        <f>'5 Venituri si cheltuieli'!AG16</f>
        <v>0</v>
      </c>
    </row>
    <row r="11" spans="1:33" s="31" customFormat="1" ht="15.75" customHeight="1">
      <c r="A11" s="1047" t="s">
        <v>744</v>
      </c>
      <c r="B11" s="1047" t="s">
        <v>534</v>
      </c>
      <c r="C11" s="165">
        <f>SUM(C7:C10)</f>
        <v>0</v>
      </c>
      <c r="D11" s="166">
        <f t="shared" ref="D11:W11" si="0">SUM(D7:D10)</f>
        <v>0</v>
      </c>
      <c r="E11" s="166">
        <f t="shared" si="0"/>
        <v>0</v>
      </c>
      <c r="F11" s="166">
        <f t="shared" si="0"/>
        <v>0</v>
      </c>
      <c r="G11" s="166">
        <f t="shared" si="0"/>
        <v>0</v>
      </c>
      <c r="H11" s="166">
        <f t="shared" si="0"/>
        <v>0</v>
      </c>
      <c r="I11" s="166">
        <f t="shared" si="0"/>
        <v>0</v>
      </c>
      <c r="J11" s="166">
        <f t="shared" si="0"/>
        <v>0</v>
      </c>
      <c r="K11" s="166">
        <f t="shared" si="0"/>
        <v>0</v>
      </c>
      <c r="L11" s="166">
        <f t="shared" si="0"/>
        <v>0</v>
      </c>
      <c r="M11" s="166">
        <f t="shared" si="0"/>
        <v>0</v>
      </c>
      <c r="N11" s="166">
        <f t="shared" si="0"/>
        <v>0</v>
      </c>
      <c r="O11" s="166">
        <f t="shared" si="0"/>
        <v>0</v>
      </c>
      <c r="P11" s="166">
        <f t="shared" si="0"/>
        <v>0</v>
      </c>
      <c r="Q11" s="166">
        <f t="shared" si="0"/>
        <v>0</v>
      </c>
      <c r="R11" s="166">
        <f t="shared" si="0"/>
        <v>0</v>
      </c>
      <c r="S11" s="166">
        <f t="shared" si="0"/>
        <v>0</v>
      </c>
      <c r="T11" s="165">
        <f t="shared" si="0"/>
        <v>0</v>
      </c>
      <c r="U11" s="165">
        <f t="shared" si="0"/>
        <v>0</v>
      </c>
      <c r="V11" s="165">
        <f t="shared" si="0"/>
        <v>0</v>
      </c>
      <c r="W11" s="165">
        <f t="shared" si="0"/>
        <v>0</v>
      </c>
      <c r="X11" s="165">
        <f>SUM(X7:X10)</f>
        <v>0</v>
      </c>
      <c r="Y11" s="165">
        <f t="shared" ref="Y11:AG11" si="1">SUM(Y7:Y10)</f>
        <v>0</v>
      </c>
      <c r="Z11" s="165">
        <f t="shared" si="1"/>
        <v>0</v>
      </c>
      <c r="AA11" s="165">
        <f t="shared" si="1"/>
        <v>0</v>
      </c>
      <c r="AB11" s="165">
        <f t="shared" si="1"/>
        <v>0</v>
      </c>
      <c r="AC11" s="165">
        <f t="shared" si="1"/>
        <v>0</v>
      </c>
      <c r="AD11" s="165">
        <f t="shared" si="1"/>
        <v>0</v>
      </c>
      <c r="AE11" s="165">
        <f t="shared" si="1"/>
        <v>0</v>
      </c>
      <c r="AF11" s="165">
        <f t="shared" si="1"/>
        <v>0</v>
      </c>
      <c r="AG11" s="165">
        <f t="shared" si="1"/>
        <v>0</v>
      </c>
    </row>
    <row r="12" spans="1:33" s="31" customFormat="1" ht="15.75" customHeight="1">
      <c r="A12" s="1048" t="s">
        <v>778</v>
      </c>
      <c r="B12" s="1048"/>
      <c r="C12" s="1048"/>
      <c r="D12" s="1048"/>
      <c r="E12" s="1048"/>
      <c r="F12" s="1048"/>
      <c r="G12" s="1048"/>
      <c r="H12" s="1048"/>
      <c r="I12" s="1048"/>
      <c r="J12" s="1048"/>
      <c r="K12" s="1048"/>
      <c r="L12" s="1048"/>
      <c r="M12" s="1048"/>
      <c r="N12" s="1048"/>
      <c r="O12" s="167"/>
      <c r="P12" s="167"/>
      <c r="Q12" s="167"/>
      <c r="R12" s="167"/>
      <c r="S12" s="167"/>
      <c r="T12" s="76"/>
      <c r="U12" s="76"/>
      <c r="V12" s="76"/>
      <c r="W12" s="76"/>
      <c r="X12" s="76"/>
      <c r="Y12" s="76"/>
      <c r="Z12" s="76"/>
      <c r="AA12" s="76"/>
      <c r="AB12" s="76"/>
      <c r="AC12" s="76"/>
      <c r="AD12" s="76"/>
      <c r="AE12" s="76"/>
      <c r="AF12" s="76"/>
      <c r="AG12" s="76"/>
    </row>
    <row r="13" spans="1:33" s="31" customFormat="1" ht="15.75" customHeight="1">
      <c r="A13" s="168">
        <v>5</v>
      </c>
      <c r="B13" s="162" t="s">
        <v>779</v>
      </c>
      <c r="C13" s="169">
        <f>'5 Venituri si cheltuieli'!C30</f>
        <v>0</v>
      </c>
      <c r="D13" s="170">
        <f>'5 Venituri si cheltuieli'!D30</f>
        <v>0</v>
      </c>
      <c r="E13" s="170">
        <f>'5 Venituri si cheltuieli'!E30</f>
        <v>0</v>
      </c>
      <c r="F13" s="170">
        <f>'5 Venituri si cheltuieli'!F30</f>
        <v>0</v>
      </c>
      <c r="G13" s="170">
        <f>'5 Venituri si cheltuieli'!G30</f>
        <v>0</v>
      </c>
      <c r="H13" s="170">
        <f>'5 Venituri si cheltuieli'!H30</f>
        <v>0</v>
      </c>
      <c r="I13" s="170">
        <f>'5 Venituri si cheltuieli'!I30</f>
        <v>0</v>
      </c>
      <c r="J13" s="170">
        <f>'5 Venituri si cheltuieli'!J30</f>
        <v>0</v>
      </c>
      <c r="K13" s="170">
        <f>'5 Venituri si cheltuieli'!K30</f>
        <v>0</v>
      </c>
      <c r="L13" s="170">
        <f>'5 Venituri si cheltuieli'!L30</f>
        <v>0</v>
      </c>
      <c r="M13" s="170">
        <f>'5 Venituri si cheltuieli'!M30</f>
        <v>0</v>
      </c>
      <c r="N13" s="170">
        <f>'5 Venituri si cheltuieli'!N30</f>
        <v>0</v>
      </c>
      <c r="O13" s="170">
        <f>'5 Venituri si cheltuieli'!O30</f>
        <v>0</v>
      </c>
      <c r="P13" s="170">
        <f>'5 Venituri si cheltuieli'!P30</f>
        <v>0</v>
      </c>
      <c r="Q13" s="170">
        <f>'5 Venituri si cheltuieli'!Q30</f>
        <v>0</v>
      </c>
      <c r="R13" s="170">
        <f>'5 Venituri si cheltuieli'!R30</f>
        <v>0</v>
      </c>
      <c r="S13" s="170">
        <f>'5 Venituri si cheltuieli'!S30</f>
        <v>0</v>
      </c>
      <c r="T13" s="169">
        <f>'5 Venituri si cheltuieli'!T30</f>
        <v>0</v>
      </c>
      <c r="U13" s="169">
        <f>'5 Venituri si cheltuieli'!U30</f>
        <v>0</v>
      </c>
      <c r="V13" s="169">
        <f>'5 Venituri si cheltuieli'!V30</f>
        <v>0</v>
      </c>
      <c r="W13" s="169">
        <f>'5 Venituri si cheltuieli'!W30</f>
        <v>0</v>
      </c>
      <c r="X13" s="169">
        <f>'5 Venituri si cheltuieli'!X30</f>
        <v>0</v>
      </c>
      <c r="Y13" s="169">
        <f>'5 Venituri si cheltuieli'!Y30</f>
        <v>0</v>
      </c>
      <c r="Z13" s="169">
        <f>'5 Venituri si cheltuieli'!Z30</f>
        <v>0</v>
      </c>
      <c r="AA13" s="169">
        <f>'5 Venituri si cheltuieli'!AA30</f>
        <v>0</v>
      </c>
      <c r="AB13" s="169">
        <f>'5 Venituri si cheltuieli'!AB30</f>
        <v>0</v>
      </c>
      <c r="AC13" s="169">
        <f>'5 Venituri si cheltuieli'!AC30</f>
        <v>0</v>
      </c>
      <c r="AD13" s="169">
        <f>'5 Venituri si cheltuieli'!AD30</f>
        <v>0</v>
      </c>
      <c r="AE13" s="169">
        <f>'5 Venituri si cheltuieli'!AE30</f>
        <v>0</v>
      </c>
      <c r="AF13" s="169">
        <f>'5 Venituri si cheltuieli'!AF30</f>
        <v>0</v>
      </c>
      <c r="AG13" s="169">
        <f>'5 Venituri si cheltuieli'!AG30</f>
        <v>0</v>
      </c>
    </row>
    <row r="14" spans="1:33" s="31" customFormat="1" ht="15.75" customHeight="1">
      <c r="A14" s="168">
        <v>6</v>
      </c>
      <c r="B14" s="162" t="s">
        <v>780</v>
      </c>
      <c r="C14" s="169">
        <f>'5 Venituri si cheltuieli'!C33</f>
        <v>0</v>
      </c>
      <c r="D14" s="170">
        <f>'5 Venituri si cheltuieli'!D33</f>
        <v>0</v>
      </c>
      <c r="E14" s="170">
        <f>'5 Venituri si cheltuieli'!E33</f>
        <v>0</v>
      </c>
      <c r="F14" s="170">
        <f>'5 Venituri si cheltuieli'!F33</f>
        <v>0</v>
      </c>
      <c r="G14" s="170">
        <f>'5 Venituri si cheltuieli'!G33</f>
        <v>0</v>
      </c>
      <c r="H14" s="170">
        <f>'5 Venituri si cheltuieli'!H33</f>
        <v>0</v>
      </c>
      <c r="I14" s="170">
        <f>'5 Venituri si cheltuieli'!I33</f>
        <v>0</v>
      </c>
      <c r="J14" s="170">
        <f>'5 Venituri si cheltuieli'!J33</f>
        <v>0</v>
      </c>
      <c r="K14" s="170">
        <f>'5 Venituri si cheltuieli'!K33</f>
        <v>0</v>
      </c>
      <c r="L14" s="170">
        <f>'5 Venituri si cheltuieli'!L33</f>
        <v>0</v>
      </c>
      <c r="M14" s="170">
        <f>'5 Venituri si cheltuieli'!M33</f>
        <v>0</v>
      </c>
      <c r="N14" s="170">
        <f>'5 Venituri si cheltuieli'!N33</f>
        <v>0</v>
      </c>
      <c r="O14" s="170">
        <f>'5 Venituri si cheltuieli'!O33</f>
        <v>0</v>
      </c>
      <c r="P14" s="170">
        <f>'5 Venituri si cheltuieli'!P33</f>
        <v>0</v>
      </c>
      <c r="Q14" s="170">
        <f>'5 Venituri si cheltuieli'!Q33</f>
        <v>0</v>
      </c>
      <c r="R14" s="170">
        <f>'5 Venituri si cheltuieli'!R33</f>
        <v>0</v>
      </c>
      <c r="S14" s="170">
        <f>'5 Venituri si cheltuieli'!S33</f>
        <v>0</v>
      </c>
      <c r="T14" s="169">
        <f>'5 Venituri si cheltuieli'!T33</f>
        <v>0</v>
      </c>
      <c r="U14" s="169">
        <f>'5 Venituri si cheltuieli'!U33</f>
        <v>0</v>
      </c>
      <c r="V14" s="169">
        <f>'5 Venituri si cheltuieli'!V33</f>
        <v>0</v>
      </c>
      <c r="W14" s="169">
        <f>'5 Venituri si cheltuieli'!W33</f>
        <v>0</v>
      </c>
      <c r="X14" s="169">
        <f>'5 Venituri si cheltuieli'!X33</f>
        <v>0</v>
      </c>
      <c r="Y14" s="169">
        <f>'5 Venituri si cheltuieli'!Y33</f>
        <v>0</v>
      </c>
      <c r="Z14" s="169">
        <f>'5 Venituri si cheltuieli'!Z33</f>
        <v>0</v>
      </c>
      <c r="AA14" s="169">
        <f>'5 Venituri si cheltuieli'!AA33</f>
        <v>0</v>
      </c>
      <c r="AB14" s="169">
        <f>'5 Venituri si cheltuieli'!AB33</f>
        <v>0</v>
      </c>
      <c r="AC14" s="169">
        <f>'5 Venituri si cheltuieli'!AC33</f>
        <v>0</v>
      </c>
      <c r="AD14" s="169">
        <f>'5 Venituri si cheltuieli'!AD33</f>
        <v>0</v>
      </c>
      <c r="AE14" s="169">
        <f>'5 Venituri si cheltuieli'!AE33</f>
        <v>0</v>
      </c>
      <c r="AF14" s="169">
        <f>'5 Venituri si cheltuieli'!AF33</f>
        <v>0</v>
      </c>
      <c r="AG14" s="169">
        <f>'5 Venituri si cheltuieli'!AG33</f>
        <v>0</v>
      </c>
    </row>
    <row r="15" spans="1:33" s="31" customFormat="1" ht="15.75" customHeight="1">
      <c r="A15" s="168">
        <v>7</v>
      </c>
      <c r="B15" s="162" t="s">
        <v>781</v>
      </c>
      <c r="C15" s="169">
        <f>SUM('5 Venituri si cheltuieli'!C34:C36)</f>
        <v>0</v>
      </c>
      <c r="D15" s="169">
        <f>SUM('5 Venituri si cheltuieli'!D34:D36)</f>
        <v>0</v>
      </c>
      <c r="E15" s="169">
        <f>SUM('5 Venituri si cheltuieli'!E34:E36)</f>
        <v>0</v>
      </c>
      <c r="F15" s="169">
        <f>SUM('5 Venituri si cheltuieli'!F34:F36)</f>
        <v>0</v>
      </c>
      <c r="G15" s="169">
        <f>SUM('5 Venituri si cheltuieli'!G34:G36)</f>
        <v>0</v>
      </c>
      <c r="H15" s="169">
        <f>SUM('5 Venituri si cheltuieli'!H34:H36)</f>
        <v>0</v>
      </c>
      <c r="I15" s="169">
        <f>SUM('5 Venituri si cheltuieli'!I34:I36)</f>
        <v>0</v>
      </c>
      <c r="J15" s="169">
        <f>SUM('5 Venituri si cheltuieli'!J34:J36)</f>
        <v>0</v>
      </c>
      <c r="K15" s="169">
        <f>SUM('5 Venituri si cheltuieli'!K34:K36)</f>
        <v>0</v>
      </c>
      <c r="L15" s="169">
        <f>SUM('5 Venituri si cheltuieli'!L34:L36)</f>
        <v>0</v>
      </c>
      <c r="M15" s="169">
        <f>SUM('5 Venituri si cheltuieli'!M34:M36)</f>
        <v>0</v>
      </c>
      <c r="N15" s="169">
        <f>SUM('5 Venituri si cheltuieli'!N34:N36)</f>
        <v>0</v>
      </c>
      <c r="O15" s="169">
        <f>SUM('5 Venituri si cheltuieli'!O34:O36)</f>
        <v>0</v>
      </c>
      <c r="P15" s="169">
        <f>SUM('5 Venituri si cheltuieli'!P34:P36)</f>
        <v>0</v>
      </c>
      <c r="Q15" s="169">
        <f>SUM('5 Venituri si cheltuieli'!Q34:Q36)</f>
        <v>0</v>
      </c>
      <c r="R15" s="169">
        <f>SUM('5 Venituri si cheltuieli'!R34:R36)</f>
        <v>0</v>
      </c>
      <c r="S15" s="169">
        <f>SUM('5 Venituri si cheltuieli'!S34:S36)</f>
        <v>0</v>
      </c>
      <c r="T15" s="169">
        <f>SUM('5 Venituri si cheltuieli'!T34:T36)</f>
        <v>0</v>
      </c>
      <c r="U15" s="169">
        <f>SUM('5 Venituri si cheltuieli'!U34:U36)</f>
        <v>0</v>
      </c>
      <c r="V15" s="169">
        <f>SUM('5 Venituri si cheltuieli'!V34:V36)</f>
        <v>0</v>
      </c>
      <c r="W15" s="169">
        <f>SUM('5 Venituri si cheltuieli'!W34:W36)</f>
        <v>0</v>
      </c>
      <c r="X15" s="169">
        <f>SUM('5 Venituri si cheltuieli'!X34:X36)</f>
        <v>0</v>
      </c>
      <c r="Y15" s="169">
        <f>SUM('5 Venituri si cheltuieli'!Y34:Y36)</f>
        <v>0</v>
      </c>
      <c r="Z15" s="169">
        <f>SUM('5 Venituri si cheltuieli'!Z34:Z36)</f>
        <v>0</v>
      </c>
      <c r="AA15" s="169">
        <f>SUM('5 Venituri si cheltuieli'!AA34:AA36)</f>
        <v>0</v>
      </c>
      <c r="AB15" s="169">
        <f>SUM('5 Venituri si cheltuieli'!AB34:AB36)</f>
        <v>0</v>
      </c>
      <c r="AC15" s="169">
        <f>SUM('5 Venituri si cheltuieli'!AC34:AC36)</f>
        <v>0</v>
      </c>
      <c r="AD15" s="169">
        <f>SUM('5 Venituri si cheltuieli'!AD34:AD36)</f>
        <v>0</v>
      </c>
      <c r="AE15" s="169">
        <f>SUM('5 Venituri si cheltuieli'!AE34:AE36)</f>
        <v>0</v>
      </c>
      <c r="AF15" s="169">
        <f>SUM('5 Venituri si cheltuieli'!AF34:AF36)</f>
        <v>0</v>
      </c>
      <c r="AG15" s="169">
        <f>SUM('5 Venituri si cheltuieli'!AG34:AG36)</f>
        <v>0</v>
      </c>
    </row>
    <row r="16" spans="1:33" s="31" customFormat="1" ht="27.75" customHeight="1">
      <c r="A16" s="168">
        <v>8</v>
      </c>
      <c r="B16" s="162" t="s">
        <v>761</v>
      </c>
      <c r="C16" s="169">
        <f>'5 Venituri si cheltuieli'!C37</f>
        <v>0</v>
      </c>
      <c r="D16" s="170">
        <f>'5 Venituri si cheltuieli'!D37</f>
        <v>0</v>
      </c>
      <c r="E16" s="170">
        <f>'5 Venituri si cheltuieli'!E37</f>
        <v>0</v>
      </c>
      <c r="F16" s="170">
        <f>'5 Venituri si cheltuieli'!F37</f>
        <v>0</v>
      </c>
      <c r="G16" s="170">
        <f>'5 Venituri si cheltuieli'!G37</f>
        <v>0</v>
      </c>
      <c r="H16" s="170">
        <f>'5 Venituri si cheltuieli'!H37</f>
        <v>0</v>
      </c>
      <c r="I16" s="170">
        <f>'5 Venituri si cheltuieli'!I37</f>
        <v>0</v>
      </c>
      <c r="J16" s="170">
        <f>'5 Venituri si cheltuieli'!J37</f>
        <v>0</v>
      </c>
      <c r="K16" s="170">
        <f>'5 Venituri si cheltuieli'!K37</f>
        <v>0</v>
      </c>
      <c r="L16" s="170">
        <f>'5 Venituri si cheltuieli'!L37</f>
        <v>0</v>
      </c>
      <c r="M16" s="170">
        <f>'5 Venituri si cheltuieli'!M37</f>
        <v>0</v>
      </c>
      <c r="N16" s="170">
        <f>'5 Venituri si cheltuieli'!N37</f>
        <v>0</v>
      </c>
      <c r="O16" s="170">
        <f>'5 Venituri si cheltuieli'!O37</f>
        <v>0</v>
      </c>
      <c r="P16" s="170">
        <f>'5 Venituri si cheltuieli'!P37</f>
        <v>0</v>
      </c>
      <c r="Q16" s="170">
        <f>'5 Venituri si cheltuieli'!Q37</f>
        <v>0</v>
      </c>
      <c r="R16" s="170">
        <f>'5 Venituri si cheltuieli'!R37</f>
        <v>0</v>
      </c>
      <c r="S16" s="170">
        <f>'5 Venituri si cheltuieli'!S37</f>
        <v>0</v>
      </c>
      <c r="T16" s="169">
        <f>'5 Venituri si cheltuieli'!T37</f>
        <v>0</v>
      </c>
      <c r="U16" s="169">
        <f>'5 Venituri si cheltuieli'!U37</f>
        <v>0</v>
      </c>
      <c r="V16" s="169">
        <f>'5 Venituri si cheltuieli'!V37</f>
        <v>0</v>
      </c>
      <c r="W16" s="169">
        <f>'5 Venituri si cheltuieli'!W37</f>
        <v>0</v>
      </c>
      <c r="X16" s="169">
        <f>'5 Venituri si cheltuieli'!X37</f>
        <v>0</v>
      </c>
      <c r="Y16" s="169">
        <f>'5 Venituri si cheltuieli'!Y37</f>
        <v>0</v>
      </c>
      <c r="Z16" s="169">
        <f>'5 Venituri si cheltuieli'!Z37</f>
        <v>0</v>
      </c>
      <c r="AA16" s="169">
        <f>'5 Venituri si cheltuieli'!AA37</f>
        <v>0</v>
      </c>
      <c r="AB16" s="169">
        <f>'5 Venituri si cheltuieli'!AB37</f>
        <v>0</v>
      </c>
      <c r="AC16" s="169">
        <f>'5 Venituri si cheltuieli'!AC37</f>
        <v>0</v>
      </c>
      <c r="AD16" s="169">
        <f>'5 Venituri si cheltuieli'!AD37</f>
        <v>0</v>
      </c>
      <c r="AE16" s="169">
        <f>'5 Venituri si cheltuieli'!AE37</f>
        <v>0</v>
      </c>
      <c r="AF16" s="169">
        <f>'5 Venituri si cheltuieli'!AF37</f>
        <v>0</v>
      </c>
      <c r="AG16" s="169">
        <f>'5 Venituri si cheltuieli'!AG37</f>
        <v>0</v>
      </c>
    </row>
    <row r="17" spans="1:33" s="31" customFormat="1" ht="15.75" customHeight="1">
      <c r="A17" s="1045" t="s">
        <v>782</v>
      </c>
      <c r="B17" s="1045"/>
      <c r="C17" s="171">
        <f>SUM(C13:C16)</f>
        <v>0</v>
      </c>
      <c r="D17" s="172">
        <f t="shared" ref="D17:AG17" si="2">SUM(D13:D16)</f>
        <v>0</v>
      </c>
      <c r="E17" s="172">
        <f t="shared" si="2"/>
        <v>0</v>
      </c>
      <c r="F17" s="172">
        <f t="shared" si="2"/>
        <v>0</v>
      </c>
      <c r="G17" s="172">
        <f t="shared" si="2"/>
        <v>0</v>
      </c>
      <c r="H17" s="172">
        <f t="shared" si="2"/>
        <v>0</v>
      </c>
      <c r="I17" s="172">
        <f t="shared" si="2"/>
        <v>0</v>
      </c>
      <c r="J17" s="172">
        <f t="shared" si="2"/>
        <v>0</v>
      </c>
      <c r="K17" s="172">
        <f t="shared" si="2"/>
        <v>0</v>
      </c>
      <c r="L17" s="172">
        <f t="shared" si="2"/>
        <v>0</v>
      </c>
      <c r="M17" s="172">
        <f t="shared" si="2"/>
        <v>0</v>
      </c>
      <c r="N17" s="172">
        <f t="shared" si="2"/>
        <v>0</v>
      </c>
      <c r="O17" s="172">
        <f t="shared" si="2"/>
        <v>0</v>
      </c>
      <c r="P17" s="172">
        <f t="shared" si="2"/>
        <v>0</v>
      </c>
      <c r="Q17" s="172">
        <f t="shared" si="2"/>
        <v>0</v>
      </c>
      <c r="R17" s="172">
        <f t="shared" si="2"/>
        <v>0</v>
      </c>
      <c r="S17" s="172">
        <f t="shared" si="2"/>
        <v>0</v>
      </c>
      <c r="T17" s="171">
        <f t="shared" si="2"/>
        <v>0</v>
      </c>
      <c r="U17" s="171">
        <f t="shared" si="2"/>
        <v>0</v>
      </c>
      <c r="V17" s="171">
        <f t="shared" si="2"/>
        <v>0</v>
      </c>
      <c r="W17" s="171">
        <f t="shared" si="2"/>
        <v>0</v>
      </c>
      <c r="X17" s="171">
        <f t="shared" si="2"/>
        <v>0</v>
      </c>
      <c r="Y17" s="171">
        <f t="shared" si="2"/>
        <v>0</v>
      </c>
      <c r="Z17" s="171">
        <f t="shared" si="2"/>
        <v>0</v>
      </c>
      <c r="AA17" s="171">
        <f t="shared" si="2"/>
        <v>0</v>
      </c>
      <c r="AB17" s="171">
        <f t="shared" si="2"/>
        <v>0</v>
      </c>
      <c r="AC17" s="171">
        <f t="shared" si="2"/>
        <v>0</v>
      </c>
      <c r="AD17" s="171">
        <f t="shared" si="2"/>
        <v>0</v>
      </c>
      <c r="AE17" s="171">
        <f t="shared" si="2"/>
        <v>0</v>
      </c>
      <c r="AF17" s="171">
        <f t="shared" si="2"/>
        <v>0</v>
      </c>
      <c r="AG17" s="171">
        <f t="shared" si="2"/>
        <v>0</v>
      </c>
    </row>
    <row r="18" spans="1:33" s="31" customFormat="1" ht="15.75" customHeight="1">
      <c r="A18" s="1045" t="s">
        <v>783</v>
      </c>
      <c r="B18" s="1045" t="s">
        <v>784</v>
      </c>
      <c r="C18" s="171">
        <f>C11-C17</f>
        <v>0</v>
      </c>
      <c r="D18" s="172">
        <f t="shared" ref="D18:AG18" si="3">D11-D17</f>
        <v>0</v>
      </c>
      <c r="E18" s="172">
        <f t="shared" si="3"/>
        <v>0</v>
      </c>
      <c r="F18" s="172">
        <f t="shared" si="3"/>
        <v>0</v>
      </c>
      <c r="G18" s="172">
        <f t="shared" si="3"/>
        <v>0</v>
      </c>
      <c r="H18" s="172">
        <f t="shared" si="3"/>
        <v>0</v>
      </c>
      <c r="I18" s="172">
        <f t="shared" si="3"/>
        <v>0</v>
      </c>
      <c r="J18" s="172">
        <f t="shared" si="3"/>
        <v>0</v>
      </c>
      <c r="K18" s="172">
        <f t="shared" si="3"/>
        <v>0</v>
      </c>
      <c r="L18" s="172">
        <f t="shared" si="3"/>
        <v>0</v>
      </c>
      <c r="M18" s="172">
        <f t="shared" si="3"/>
        <v>0</v>
      </c>
      <c r="N18" s="172">
        <f t="shared" si="3"/>
        <v>0</v>
      </c>
      <c r="O18" s="172">
        <f t="shared" si="3"/>
        <v>0</v>
      </c>
      <c r="P18" s="172">
        <f t="shared" si="3"/>
        <v>0</v>
      </c>
      <c r="Q18" s="172">
        <f t="shared" si="3"/>
        <v>0</v>
      </c>
      <c r="R18" s="172">
        <f t="shared" si="3"/>
        <v>0</v>
      </c>
      <c r="S18" s="172">
        <f t="shared" si="3"/>
        <v>0</v>
      </c>
      <c r="T18" s="171">
        <f t="shared" si="3"/>
        <v>0</v>
      </c>
      <c r="U18" s="171">
        <f t="shared" si="3"/>
        <v>0</v>
      </c>
      <c r="V18" s="171">
        <f t="shared" si="3"/>
        <v>0</v>
      </c>
      <c r="W18" s="171">
        <f t="shared" si="3"/>
        <v>0</v>
      </c>
      <c r="X18" s="171">
        <f t="shared" si="3"/>
        <v>0</v>
      </c>
      <c r="Y18" s="171">
        <f t="shared" si="3"/>
        <v>0</v>
      </c>
      <c r="Z18" s="171">
        <f t="shared" si="3"/>
        <v>0</v>
      </c>
      <c r="AA18" s="171">
        <f t="shared" si="3"/>
        <v>0</v>
      </c>
      <c r="AB18" s="171">
        <f t="shared" si="3"/>
        <v>0</v>
      </c>
      <c r="AC18" s="171">
        <f t="shared" si="3"/>
        <v>0</v>
      </c>
      <c r="AD18" s="171">
        <f t="shared" si="3"/>
        <v>0</v>
      </c>
      <c r="AE18" s="171">
        <f t="shared" si="3"/>
        <v>0</v>
      </c>
      <c r="AF18" s="171">
        <f t="shared" si="3"/>
        <v>0</v>
      </c>
      <c r="AG18" s="171">
        <f t="shared" si="3"/>
        <v>0</v>
      </c>
    </row>
    <row r="19" spans="1:33" s="31" customFormat="1" ht="15.75" customHeight="1">
      <c r="A19" s="1048" t="s">
        <v>785</v>
      </c>
      <c r="B19" s="1048"/>
      <c r="C19" s="1048"/>
      <c r="D19" s="1048"/>
      <c r="E19" s="1048"/>
      <c r="F19" s="1048"/>
      <c r="G19" s="1048"/>
      <c r="H19" s="1048"/>
      <c r="I19" s="1048"/>
      <c r="J19" s="1048"/>
      <c r="K19" s="1048"/>
      <c r="L19" s="1048"/>
      <c r="M19" s="1048"/>
      <c r="N19" s="1048"/>
      <c r="O19" s="167"/>
      <c r="P19" s="167"/>
      <c r="Q19" s="167"/>
      <c r="R19" s="167"/>
      <c r="S19" s="167"/>
      <c r="T19" s="76"/>
      <c r="U19" s="76"/>
      <c r="V19" s="76"/>
      <c r="W19" s="76"/>
      <c r="X19" s="76"/>
      <c r="Y19" s="76"/>
      <c r="Z19" s="76"/>
      <c r="AA19" s="76"/>
      <c r="AB19" s="76"/>
      <c r="AC19" s="76"/>
      <c r="AD19" s="76"/>
      <c r="AE19" s="76"/>
      <c r="AF19" s="76"/>
      <c r="AG19" s="76"/>
    </row>
    <row r="20" spans="1:33" s="31" customFormat="1" ht="15.75" customHeight="1">
      <c r="A20" s="1045" t="s">
        <v>749</v>
      </c>
      <c r="B20" s="1045" t="s">
        <v>749</v>
      </c>
      <c r="C20" s="171">
        <f>'5 Venituri si cheltuieli'!C22</f>
        <v>0</v>
      </c>
      <c r="D20" s="172">
        <f>'5 Venituri si cheltuieli'!D22</f>
        <v>0</v>
      </c>
      <c r="E20" s="172">
        <f>'5 Venituri si cheltuieli'!E22</f>
        <v>0</v>
      </c>
      <c r="F20" s="172">
        <f>'5 Venituri si cheltuieli'!F22</f>
        <v>0</v>
      </c>
      <c r="G20" s="172">
        <f>'5 Venituri si cheltuieli'!G22</f>
        <v>0</v>
      </c>
      <c r="H20" s="172">
        <f>'5 Venituri si cheltuieli'!H22</f>
        <v>0</v>
      </c>
      <c r="I20" s="172">
        <f>'5 Venituri si cheltuieli'!I22</f>
        <v>0</v>
      </c>
      <c r="J20" s="172">
        <f>'5 Venituri si cheltuieli'!J22</f>
        <v>0</v>
      </c>
      <c r="K20" s="172">
        <f>'5 Venituri si cheltuieli'!K22</f>
        <v>0</v>
      </c>
      <c r="L20" s="172">
        <f>'5 Venituri si cheltuieli'!L22</f>
        <v>0</v>
      </c>
      <c r="M20" s="172">
        <f>'5 Venituri si cheltuieli'!M22</f>
        <v>0</v>
      </c>
      <c r="N20" s="172">
        <f>'5 Venituri si cheltuieli'!N22</f>
        <v>0</v>
      </c>
      <c r="O20" s="172">
        <f>'5 Venituri si cheltuieli'!O22</f>
        <v>0</v>
      </c>
      <c r="P20" s="172">
        <f>'5 Venituri si cheltuieli'!P22</f>
        <v>0</v>
      </c>
      <c r="Q20" s="172">
        <f>'5 Venituri si cheltuieli'!Q22</f>
        <v>0</v>
      </c>
      <c r="R20" s="172">
        <f>'5 Venituri si cheltuieli'!R22</f>
        <v>0</v>
      </c>
      <c r="S20" s="172">
        <f>'5 Venituri si cheltuieli'!S22</f>
        <v>0</v>
      </c>
      <c r="T20" s="171">
        <f>'5 Venituri si cheltuieli'!T22</f>
        <v>0</v>
      </c>
      <c r="U20" s="171">
        <f>'5 Venituri si cheltuieli'!U22</f>
        <v>0</v>
      </c>
      <c r="V20" s="171">
        <f>'5 Venituri si cheltuieli'!V22</f>
        <v>0</v>
      </c>
      <c r="W20" s="171">
        <f>'5 Venituri si cheltuieli'!W22</f>
        <v>0</v>
      </c>
      <c r="X20" s="171">
        <f>'5 Venituri si cheltuieli'!X22</f>
        <v>0</v>
      </c>
      <c r="Y20" s="171">
        <f>'5 Venituri si cheltuieli'!Y22</f>
        <v>0</v>
      </c>
      <c r="Z20" s="171">
        <f>'5 Venituri si cheltuieli'!Z22</f>
        <v>0</v>
      </c>
      <c r="AA20" s="171">
        <f>'5 Venituri si cheltuieli'!AA22</f>
        <v>0</v>
      </c>
      <c r="AB20" s="171">
        <f>'5 Venituri si cheltuieli'!AB22</f>
        <v>0</v>
      </c>
      <c r="AC20" s="171">
        <f>'5 Venituri si cheltuieli'!AC22</f>
        <v>0</v>
      </c>
      <c r="AD20" s="171">
        <f>'5 Venituri si cheltuieli'!AD22</f>
        <v>0</v>
      </c>
      <c r="AE20" s="171">
        <f>'5 Venituri si cheltuieli'!AE22</f>
        <v>0</v>
      </c>
      <c r="AF20" s="171">
        <f>'5 Venituri si cheltuieli'!AF22</f>
        <v>0</v>
      </c>
      <c r="AG20" s="171">
        <f>'5 Venituri si cheltuieli'!AG22</f>
        <v>0</v>
      </c>
    </row>
    <row r="21" spans="1:33" s="31" customFormat="1" ht="15.75" customHeight="1">
      <c r="A21" s="1048" t="s">
        <v>786</v>
      </c>
      <c r="B21" s="1048"/>
      <c r="C21" s="1048"/>
      <c r="D21" s="1048"/>
      <c r="E21" s="1048"/>
      <c r="F21" s="1048"/>
      <c r="G21" s="1048"/>
      <c r="H21" s="1048"/>
      <c r="I21" s="1048"/>
      <c r="J21" s="1048"/>
      <c r="K21" s="1048"/>
      <c r="L21" s="1048"/>
      <c r="M21" s="1048"/>
      <c r="N21" s="1048"/>
      <c r="O21" s="167"/>
      <c r="P21" s="167"/>
      <c r="Q21" s="167"/>
      <c r="R21" s="167"/>
      <c r="S21" s="167"/>
      <c r="T21" s="76"/>
      <c r="U21" s="76"/>
      <c r="V21" s="76"/>
      <c r="W21" s="76"/>
      <c r="X21" s="76"/>
      <c r="Y21" s="76"/>
      <c r="Z21" s="76"/>
      <c r="AA21" s="76"/>
      <c r="AB21" s="76"/>
      <c r="AC21" s="76"/>
      <c r="AD21" s="76"/>
      <c r="AE21" s="76"/>
      <c r="AF21" s="76"/>
      <c r="AG21" s="76"/>
    </row>
    <row r="22" spans="1:33" s="31" customFormat="1" ht="15.75" customHeight="1">
      <c r="A22" s="161">
        <v>9</v>
      </c>
      <c r="B22" s="162" t="s">
        <v>763</v>
      </c>
      <c r="C22" s="173">
        <f>'5 Venituri si cheltuieli'!C39</f>
        <v>0</v>
      </c>
      <c r="D22" s="174">
        <f>'5 Venituri si cheltuieli'!D39</f>
        <v>0</v>
      </c>
      <c r="E22" s="174">
        <f>'5 Venituri si cheltuieli'!E39</f>
        <v>0</v>
      </c>
      <c r="F22" s="174">
        <f>'5 Venituri si cheltuieli'!F39</f>
        <v>0</v>
      </c>
      <c r="G22" s="174">
        <f>'5 Venituri si cheltuieli'!G39</f>
        <v>0</v>
      </c>
      <c r="H22" s="174">
        <f>'5 Venituri si cheltuieli'!H39</f>
        <v>0</v>
      </c>
      <c r="I22" s="174">
        <f>'5 Venituri si cheltuieli'!I39</f>
        <v>0</v>
      </c>
      <c r="J22" s="174">
        <f>'5 Venituri si cheltuieli'!J39</f>
        <v>0</v>
      </c>
      <c r="K22" s="174">
        <f>'5 Venituri si cheltuieli'!K39</f>
        <v>0</v>
      </c>
      <c r="L22" s="174">
        <f>'5 Venituri si cheltuieli'!L39</f>
        <v>0</v>
      </c>
      <c r="M22" s="174">
        <f>'5 Venituri si cheltuieli'!M39</f>
        <v>0</v>
      </c>
      <c r="N22" s="174">
        <f>'5 Venituri si cheltuieli'!N39</f>
        <v>0</v>
      </c>
      <c r="O22" s="174">
        <f>'5 Venituri si cheltuieli'!O39</f>
        <v>0</v>
      </c>
      <c r="P22" s="174">
        <f>'5 Venituri si cheltuieli'!P39</f>
        <v>0</v>
      </c>
      <c r="Q22" s="174">
        <f>'5 Venituri si cheltuieli'!Q39</f>
        <v>0</v>
      </c>
      <c r="R22" s="174">
        <f>'5 Venituri si cheltuieli'!R39</f>
        <v>0</v>
      </c>
      <c r="S22" s="174">
        <f>'5 Venituri si cheltuieli'!S39</f>
        <v>0</v>
      </c>
      <c r="T22" s="173">
        <f>'5 Venituri si cheltuieli'!T39</f>
        <v>0</v>
      </c>
      <c r="U22" s="173">
        <f>'5 Venituri si cheltuieli'!U39</f>
        <v>0</v>
      </c>
      <c r="V22" s="173">
        <f>'5 Venituri si cheltuieli'!V39</f>
        <v>0</v>
      </c>
      <c r="W22" s="173">
        <f>'5 Venituri si cheltuieli'!W39</f>
        <v>0</v>
      </c>
      <c r="X22" s="173">
        <f>'5 Venituri si cheltuieli'!X39</f>
        <v>0</v>
      </c>
      <c r="Y22" s="173">
        <f>'5 Venituri si cheltuieli'!Y39</f>
        <v>0</v>
      </c>
      <c r="Z22" s="173">
        <f>'5 Venituri si cheltuieli'!Z39</f>
        <v>0</v>
      </c>
      <c r="AA22" s="173">
        <f>'5 Venituri si cheltuieli'!AA39</f>
        <v>0</v>
      </c>
      <c r="AB22" s="173">
        <f>'5 Venituri si cheltuieli'!AB39</f>
        <v>0</v>
      </c>
      <c r="AC22" s="173">
        <f>'5 Venituri si cheltuieli'!AC39</f>
        <v>0</v>
      </c>
      <c r="AD22" s="173">
        <f>'5 Venituri si cheltuieli'!AD39</f>
        <v>0</v>
      </c>
      <c r="AE22" s="173">
        <f>'5 Venituri si cheltuieli'!AE39</f>
        <v>0</v>
      </c>
      <c r="AF22" s="173">
        <f>'5 Venituri si cheltuieli'!AF39</f>
        <v>0</v>
      </c>
      <c r="AG22" s="173">
        <f>'5 Venituri si cheltuieli'!AG39</f>
        <v>0</v>
      </c>
    </row>
    <row r="23" spans="1:33" s="31" customFormat="1" ht="15.75" customHeight="1">
      <c r="A23" s="161"/>
      <c r="B23" s="141" t="s">
        <v>764</v>
      </c>
      <c r="C23" s="173">
        <f>'5 Venituri si cheltuieli'!C40</f>
        <v>0</v>
      </c>
      <c r="D23" s="174">
        <f>'5 Venituri si cheltuieli'!D40</f>
        <v>0</v>
      </c>
      <c r="E23" s="174">
        <f>'5 Venituri si cheltuieli'!E40</f>
        <v>0</v>
      </c>
      <c r="F23" s="174">
        <f>'5 Venituri si cheltuieli'!F40</f>
        <v>0</v>
      </c>
      <c r="G23" s="174">
        <f>'5 Venituri si cheltuieli'!G40</f>
        <v>0</v>
      </c>
      <c r="H23" s="174">
        <f>'5 Venituri si cheltuieli'!H40</f>
        <v>0</v>
      </c>
      <c r="I23" s="174">
        <f>'5 Venituri si cheltuieli'!I40</f>
        <v>0</v>
      </c>
      <c r="J23" s="174">
        <f>'5 Venituri si cheltuieli'!J40</f>
        <v>0</v>
      </c>
      <c r="K23" s="174">
        <f>'5 Venituri si cheltuieli'!K40</f>
        <v>0</v>
      </c>
      <c r="L23" s="174">
        <f>'5 Venituri si cheltuieli'!L40</f>
        <v>0</v>
      </c>
      <c r="M23" s="174">
        <f>'5 Venituri si cheltuieli'!M40</f>
        <v>0</v>
      </c>
      <c r="N23" s="174">
        <f>'5 Venituri si cheltuieli'!N40</f>
        <v>0</v>
      </c>
      <c r="O23" s="174">
        <f>'5 Venituri si cheltuieli'!O40</f>
        <v>0</v>
      </c>
      <c r="P23" s="174">
        <f>'5 Venituri si cheltuieli'!P40</f>
        <v>0</v>
      </c>
      <c r="Q23" s="174">
        <f>'5 Venituri si cheltuieli'!Q40</f>
        <v>0</v>
      </c>
      <c r="R23" s="174">
        <f>'5 Venituri si cheltuieli'!R40</f>
        <v>0</v>
      </c>
      <c r="S23" s="174">
        <f>'5 Venituri si cheltuieli'!S40</f>
        <v>0</v>
      </c>
      <c r="T23" s="173">
        <f>'5 Venituri si cheltuieli'!T40</f>
        <v>0</v>
      </c>
      <c r="U23" s="173">
        <f>'5 Venituri si cheltuieli'!U40</f>
        <v>0</v>
      </c>
      <c r="V23" s="173">
        <f>'5 Venituri si cheltuieli'!V40</f>
        <v>0</v>
      </c>
      <c r="W23" s="173">
        <f>'5 Venituri si cheltuieli'!W40</f>
        <v>0</v>
      </c>
      <c r="X23" s="173">
        <f>'5 Venituri si cheltuieli'!X40</f>
        <v>0</v>
      </c>
      <c r="Y23" s="173">
        <f>'5 Venituri si cheltuieli'!Y40</f>
        <v>0</v>
      </c>
      <c r="Z23" s="173">
        <f>'5 Venituri si cheltuieli'!Z40</f>
        <v>0</v>
      </c>
      <c r="AA23" s="173">
        <f>'5 Venituri si cheltuieli'!AA40</f>
        <v>0</v>
      </c>
      <c r="AB23" s="173">
        <f>'5 Venituri si cheltuieli'!AB40</f>
        <v>0</v>
      </c>
      <c r="AC23" s="173">
        <f>'5 Venituri si cheltuieli'!AC40</f>
        <v>0</v>
      </c>
      <c r="AD23" s="173">
        <f>'5 Venituri si cheltuieli'!AD40</f>
        <v>0</v>
      </c>
      <c r="AE23" s="173">
        <f>'5 Venituri si cheltuieli'!AE40</f>
        <v>0</v>
      </c>
      <c r="AF23" s="173">
        <f>'5 Venituri si cheltuieli'!AF40</f>
        <v>0</v>
      </c>
      <c r="AG23" s="173">
        <f>'5 Venituri si cheltuieli'!AG40</f>
        <v>0</v>
      </c>
    </row>
    <row r="24" spans="1:33" s="31" customFormat="1" ht="15.75" customHeight="1">
      <c r="A24" s="161"/>
      <c r="B24" s="141" t="s">
        <v>765</v>
      </c>
      <c r="C24" s="173">
        <f>'5 Venituri si cheltuieli'!C41</f>
        <v>0</v>
      </c>
      <c r="D24" s="174">
        <f>'5 Venituri si cheltuieli'!D41</f>
        <v>0</v>
      </c>
      <c r="E24" s="174">
        <f>'5 Venituri si cheltuieli'!E41</f>
        <v>0</v>
      </c>
      <c r="F24" s="174">
        <f>'5 Venituri si cheltuieli'!F41</f>
        <v>0</v>
      </c>
      <c r="G24" s="174">
        <f>'5 Venituri si cheltuieli'!G41</f>
        <v>0</v>
      </c>
      <c r="H24" s="174">
        <f>'5 Venituri si cheltuieli'!H41</f>
        <v>0</v>
      </c>
      <c r="I24" s="174">
        <f>'5 Venituri si cheltuieli'!I41</f>
        <v>0</v>
      </c>
      <c r="J24" s="174">
        <f>'5 Venituri si cheltuieli'!J41</f>
        <v>0</v>
      </c>
      <c r="K24" s="174">
        <f>'5 Venituri si cheltuieli'!K41</f>
        <v>0</v>
      </c>
      <c r="L24" s="174">
        <f>'5 Venituri si cheltuieli'!L41</f>
        <v>0</v>
      </c>
      <c r="M24" s="174">
        <f>'5 Venituri si cheltuieli'!M41</f>
        <v>0</v>
      </c>
      <c r="N24" s="174">
        <f>'5 Venituri si cheltuieli'!N41</f>
        <v>0</v>
      </c>
      <c r="O24" s="174">
        <f>'5 Venituri si cheltuieli'!O41</f>
        <v>0</v>
      </c>
      <c r="P24" s="174">
        <f>'5 Venituri si cheltuieli'!P41</f>
        <v>0</v>
      </c>
      <c r="Q24" s="174">
        <f>'5 Venituri si cheltuieli'!Q41</f>
        <v>0</v>
      </c>
      <c r="R24" s="174">
        <f>'5 Venituri si cheltuieli'!R41</f>
        <v>0</v>
      </c>
      <c r="S24" s="174">
        <f>'5 Venituri si cheltuieli'!S41</f>
        <v>0</v>
      </c>
      <c r="T24" s="173">
        <f>'5 Venituri si cheltuieli'!T41</f>
        <v>0</v>
      </c>
      <c r="U24" s="173">
        <f>'5 Venituri si cheltuieli'!U41</f>
        <v>0</v>
      </c>
      <c r="V24" s="173">
        <f>'5 Venituri si cheltuieli'!V41</f>
        <v>0</v>
      </c>
      <c r="W24" s="173">
        <f>'5 Venituri si cheltuieli'!W41</f>
        <v>0</v>
      </c>
      <c r="X24" s="173">
        <f>'5 Venituri si cheltuieli'!X41</f>
        <v>0</v>
      </c>
      <c r="Y24" s="173">
        <f>'5 Venituri si cheltuieli'!Y41</f>
        <v>0</v>
      </c>
      <c r="Z24" s="173">
        <f>'5 Venituri si cheltuieli'!Z41</f>
        <v>0</v>
      </c>
      <c r="AA24" s="173">
        <f>'5 Venituri si cheltuieli'!AA41</f>
        <v>0</v>
      </c>
      <c r="AB24" s="173">
        <f>'5 Venituri si cheltuieli'!AB41</f>
        <v>0</v>
      </c>
      <c r="AC24" s="173">
        <f>'5 Venituri si cheltuieli'!AC41</f>
        <v>0</v>
      </c>
      <c r="AD24" s="173">
        <f>'5 Venituri si cheltuieli'!AD41</f>
        <v>0</v>
      </c>
      <c r="AE24" s="173">
        <f>'5 Venituri si cheltuieli'!AE41</f>
        <v>0</v>
      </c>
      <c r="AF24" s="173">
        <f>'5 Venituri si cheltuieli'!AF41</f>
        <v>0</v>
      </c>
      <c r="AG24" s="173">
        <f>'5 Venituri si cheltuieli'!AG41</f>
        <v>0</v>
      </c>
    </row>
    <row r="25" spans="1:33" s="31" customFormat="1" ht="15.75" customHeight="1">
      <c r="A25" s="161"/>
      <c r="B25" s="141" t="s">
        <v>766</v>
      </c>
      <c r="C25" s="173">
        <f>'5 Venituri si cheltuieli'!C42</f>
        <v>0</v>
      </c>
      <c r="D25" s="174">
        <f>'5 Venituri si cheltuieli'!D42</f>
        <v>0</v>
      </c>
      <c r="E25" s="174">
        <f>'5 Venituri si cheltuieli'!E42</f>
        <v>0</v>
      </c>
      <c r="F25" s="174">
        <f>'5 Venituri si cheltuieli'!F42</f>
        <v>0</v>
      </c>
      <c r="G25" s="174">
        <f>'5 Venituri si cheltuieli'!G42</f>
        <v>0</v>
      </c>
      <c r="H25" s="174">
        <f>'5 Venituri si cheltuieli'!H42</f>
        <v>0</v>
      </c>
      <c r="I25" s="174">
        <f>'5 Venituri si cheltuieli'!I42</f>
        <v>0</v>
      </c>
      <c r="J25" s="174">
        <f>'5 Venituri si cheltuieli'!J42</f>
        <v>0</v>
      </c>
      <c r="K25" s="174">
        <f>'5 Venituri si cheltuieli'!K42</f>
        <v>0</v>
      </c>
      <c r="L25" s="174">
        <f>'5 Venituri si cheltuieli'!L42</f>
        <v>0</v>
      </c>
      <c r="M25" s="174">
        <f>'5 Venituri si cheltuieli'!M42</f>
        <v>0</v>
      </c>
      <c r="N25" s="174">
        <f>'5 Venituri si cheltuieli'!N42</f>
        <v>0</v>
      </c>
      <c r="O25" s="174">
        <f>'5 Venituri si cheltuieli'!O42</f>
        <v>0</v>
      </c>
      <c r="P25" s="174">
        <f>'5 Venituri si cheltuieli'!P42</f>
        <v>0</v>
      </c>
      <c r="Q25" s="174">
        <f>'5 Venituri si cheltuieli'!Q42</f>
        <v>0</v>
      </c>
      <c r="R25" s="174">
        <f>'5 Venituri si cheltuieli'!R42</f>
        <v>0</v>
      </c>
      <c r="S25" s="174">
        <f>'5 Venituri si cheltuieli'!S42</f>
        <v>0</v>
      </c>
      <c r="T25" s="173">
        <f>'5 Venituri si cheltuieli'!T42</f>
        <v>0</v>
      </c>
      <c r="U25" s="173">
        <f>'5 Venituri si cheltuieli'!U42</f>
        <v>0</v>
      </c>
      <c r="V25" s="173">
        <f>'5 Venituri si cheltuieli'!V42</f>
        <v>0</v>
      </c>
      <c r="W25" s="173">
        <f>'5 Venituri si cheltuieli'!W42</f>
        <v>0</v>
      </c>
      <c r="X25" s="173">
        <f>'5 Venituri si cheltuieli'!X42</f>
        <v>0</v>
      </c>
      <c r="Y25" s="173">
        <f>'5 Venituri si cheltuieli'!Y42</f>
        <v>0</v>
      </c>
      <c r="Z25" s="173">
        <f>'5 Venituri si cheltuieli'!Z42</f>
        <v>0</v>
      </c>
      <c r="AA25" s="173">
        <f>'5 Venituri si cheltuieli'!AA42</f>
        <v>0</v>
      </c>
      <c r="AB25" s="173">
        <f>'5 Venituri si cheltuieli'!AB42</f>
        <v>0</v>
      </c>
      <c r="AC25" s="173">
        <f>'5 Venituri si cheltuieli'!AC42</f>
        <v>0</v>
      </c>
      <c r="AD25" s="173">
        <f>'5 Venituri si cheltuieli'!AD42</f>
        <v>0</v>
      </c>
      <c r="AE25" s="173">
        <f>'5 Venituri si cheltuieli'!AE42</f>
        <v>0</v>
      </c>
      <c r="AF25" s="173">
        <f>'5 Venituri si cheltuieli'!AF42</f>
        <v>0</v>
      </c>
      <c r="AG25" s="173">
        <f>'5 Venituri si cheltuieli'!AG42</f>
        <v>0</v>
      </c>
    </row>
    <row r="26" spans="1:33" s="31" customFormat="1" ht="15.75" customHeight="1">
      <c r="A26" s="161">
        <v>10</v>
      </c>
      <c r="B26" s="162" t="s">
        <v>787</v>
      </c>
      <c r="C26" s="173">
        <f>'5 Venituri si cheltuieli'!C43</f>
        <v>0</v>
      </c>
      <c r="D26" s="174">
        <f>'5 Venituri si cheltuieli'!D43</f>
        <v>0</v>
      </c>
      <c r="E26" s="174">
        <f>'5 Venituri si cheltuieli'!E43</f>
        <v>0</v>
      </c>
      <c r="F26" s="174">
        <f>'5 Venituri si cheltuieli'!F43</f>
        <v>0</v>
      </c>
      <c r="G26" s="174">
        <f>'5 Venituri si cheltuieli'!G43</f>
        <v>0</v>
      </c>
      <c r="H26" s="174">
        <f>'5 Venituri si cheltuieli'!H43</f>
        <v>0</v>
      </c>
      <c r="I26" s="174">
        <f>'5 Venituri si cheltuieli'!I43</f>
        <v>0</v>
      </c>
      <c r="J26" s="174">
        <f>'5 Venituri si cheltuieli'!J43</f>
        <v>0</v>
      </c>
      <c r="K26" s="174">
        <f>'5 Venituri si cheltuieli'!K43</f>
        <v>0</v>
      </c>
      <c r="L26" s="174">
        <f>'5 Venituri si cheltuieli'!L43</f>
        <v>0</v>
      </c>
      <c r="M26" s="174">
        <f>'5 Venituri si cheltuieli'!M43</f>
        <v>0</v>
      </c>
      <c r="N26" s="174">
        <f>'5 Venituri si cheltuieli'!N43</f>
        <v>0</v>
      </c>
      <c r="O26" s="174">
        <f>'5 Venituri si cheltuieli'!O43</f>
        <v>0</v>
      </c>
      <c r="P26" s="174">
        <f>'5 Venituri si cheltuieli'!P43</f>
        <v>0</v>
      </c>
      <c r="Q26" s="174">
        <f>'5 Venituri si cheltuieli'!Q43</f>
        <v>0</v>
      </c>
      <c r="R26" s="174">
        <f>'5 Venituri si cheltuieli'!R43</f>
        <v>0</v>
      </c>
      <c r="S26" s="174">
        <f>'5 Venituri si cheltuieli'!S43</f>
        <v>0</v>
      </c>
      <c r="T26" s="173">
        <f>'5 Venituri si cheltuieli'!T43</f>
        <v>0</v>
      </c>
      <c r="U26" s="173">
        <f>'5 Venituri si cheltuieli'!U43</f>
        <v>0</v>
      </c>
      <c r="V26" s="173">
        <f>'5 Venituri si cheltuieli'!V43</f>
        <v>0</v>
      </c>
      <c r="W26" s="173">
        <f>'5 Venituri si cheltuieli'!W43</f>
        <v>0</v>
      </c>
      <c r="X26" s="173">
        <f>'5 Venituri si cheltuieli'!X43</f>
        <v>0</v>
      </c>
      <c r="Y26" s="173">
        <f>'5 Venituri si cheltuieli'!Y43</f>
        <v>0</v>
      </c>
      <c r="Z26" s="173">
        <f>'5 Venituri si cheltuieli'!Z43</f>
        <v>0</v>
      </c>
      <c r="AA26" s="173">
        <f>'5 Venituri si cheltuieli'!AA43</f>
        <v>0</v>
      </c>
      <c r="AB26" s="173">
        <f>'5 Venituri si cheltuieli'!AB43</f>
        <v>0</v>
      </c>
      <c r="AC26" s="173">
        <f>'5 Venituri si cheltuieli'!AC43</f>
        <v>0</v>
      </c>
      <c r="AD26" s="173">
        <f>'5 Venituri si cheltuieli'!AD43</f>
        <v>0</v>
      </c>
      <c r="AE26" s="173">
        <f>'5 Venituri si cheltuieli'!AE43</f>
        <v>0</v>
      </c>
      <c r="AF26" s="173">
        <f>'5 Venituri si cheltuieli'!AF43</f>
        <v>0</v>
      </c>
      <c r="AG26" s="173">
        <f>'5 Venituri si cheltuieli'!AG43</f>
        <v>0</v>
      </c>
    </row>
    <row r="27" spans="1:33" s="31" customFormat="1" ht="15.75" customHeight="1">
      <c r="A27" s="1045" t="s">
        <v>788</v>
      </c>
      <c r="B27" s="1045"/>
      <c r="C27" s="118">
        <f>C22+C26</f>
        <v>0</v>
      </c>
      <c r="D27" s="118">
        <f t="shared" ref="D27:AG27" si="4">D22+D26</f>
        <v>0</v>
      </c>
      <c r="E27" s="118">
        <f t="shared" si="4"/>
        <v>0</v>
      </c>
      <c r="F27" s="118">
        <f t="shared" si="4"/>
        <v>0</v>
      </c>
      <c r="G27" s="118">
        <f t="shared" si="4"/>
        <v>0</v>
      </c>
      <c r="H27" s="118">
        <f t="shared" si="4"/>
        <v>0</v>
      </c>
      <c r="I27" s="118">
        <f t="shared" si="4"/>
        <v>0</v>
      </c>
      <c r="J27" s="118">
        <f t="shared" si="4"/>
        <v>0</v>
      </c>
      <c r="K27" s="118">
        <f t="shared" si="4"/>
        <v>0</v>
      </c>
      <c r="L27" s="118">
        <f t="shared" si="4"/>
        <v>0</v>
      </c>
      <c r="M27" s="118">
        <f t="shared" si="4"/>
        <v>0</v>
      </c>
      <c r="N27" s="118">
        <f t="shared" si="4"/>
        <v>0</v>
      </c>
      <c r="O27" s="118">
        <f t="shared" si="4"/>
        <v>0</v>
      </c>
      <c r="P27" s="118">
        <f t="shared" si="4"/>
        <v>0</v>
      </c>
      <c r="Q27" s="118">
        <f t="shared" si="4"/>
        <v>0</v>
      </c>
      <c r="R27" s="118">
        <f t="shared" si="4"/>
        <v>0</v>
      </c>
      <c r="S27" s="118">
        <f t="shared" si="4"/>
        <v>0</v>
      </c>
      <c r="T27" s="118">
        <f t="shared" si="4"/>
        <v>0</v>
      </c>
      <c r="U27" s="118">
        <f t="shared" si="4"/>
        <v>0</v>
      </c>
      <c r="V27" s="118">
        <f t="shared" si="4"/>
        <v>0</v>
      </c>
      <c r="W27" s="118">
        <f t="shared" si="4"/>
        <v>0</v>
      </c>
      <c r="X27" s="118">
        <f t="shared" si="4"/>
        <v>0</v>
      </c>
      <c r="Y27" s="118">
        <f t="shared" si="4"/>
        <v>0</v>
      </c>
      <c r="Z27" s="118">
        <f t="shared" si="4"/>
        <v>0</v>
      </c>
      <c r="AA27" s="118">
        <f t="shared" si="4"/>
        <v>0</v>
      </c>
      <c r="AB27" s="118">
        <f t="shared" si="4"/>
        <v>0</v>
      </c>
      <c r="AC27" s="118">
        <f t="shared" si="4"/>
        <v>0</v>
      </c>
      <c r="AD27" s="118">
        <f t="shared" si="4"/>
        <v>0</v>
      </c>
      <c r="AE27" s="118">
        <f t="shared" si="4"/>
        <v>0</v>
      </c>
      <c r="AF27" s="118">
        <f t="shared" si="4"/>
        <v>0</v>
      </c>
      <c r="AG27" s="118">
        <f t="shared" si="4"/>
        <v>0</v>
      </c>
    </row>
    <row r="28" spans="1:33" s="31" customFormat="1" ht="15.75" customHeight="1">
      <c r="A28" s="1045" t="s">
        <v>789</v>
      </c>
      <c r="B28" s="1045" t="s">
        <v>787</v>
      </c>
      <c r="C28" s="118">
        <f t="shared" ref="C28:AG28" si="5">C20-C27</f>
        <v>0</v>
      </c>
      <c r="D28" s="175">
        <f t="shared" si="5"/>
        <v>0</v>
      </c>
      <c r="E28" s="175">
        <f t="shared" si="5"/>
        <v>0</v>
      </c>
      <c r="F28" s="175">
        <f t="shared" si="5"/>
        <v>0</v>
      </c>
      <c r="G28" s="175">
        <f t="shared" si="5"/>
        <v>0</v>
      </c>
      <c r="H28" s="175">
        <f t="shared" si="5"/>
        <v>0</v>
      </c>
      <c r="I28" s="175">
        <f t="shared" si="5"/>
        <v>0</v>
      </c>
      <c r="J28" s="175">
        <f t="shared" si="5"/>
        <v>0</v>
      </c>
      <c r="K28" s="175">
        <f t="shared" si="5"/>
        <v>0</v>
      </c>
      <c r="L28" s="175">
        <f t="shared" si="5"/>
        <v>0</v>
      </c>
      <c r="M28" s="175">
        <f t="shared" si="5"/>
        <v>0</v>
      </c>
      <c r="N28" s="175">
        <f t="shared" si="5"/>
        <v>0</v>
      </c>
      <c r="O28" s="175">
        <f t="shared" si="5"/>
        <v>0</v>
      </c>
      <c r="P28" s="175">
        <f t="shared" si="5"/>
        <v>0</v>
      </c>
      <c r="Q28" s="175">
        <f t="shared" si="5"/>
        <v>0</v>
      </c>
      <c r="R28" s="175">
        <f t="shared" si="5"/>
        <v>0</v>
      </c>
      <c r="S28" s="175">
        <f t="shared" si="5"/>
        <v>0</v>
      </c>
      <c r="T28" s="118">
        <f t="shared" si="5"/>
        <v>0</v>
      </c>
      <c r="U28" s="118">
        <f t="shared" si="5"/>
        <v>0</v>
      </c>
      <c r="V28" s="118">
        <f t="shared" si="5"/>
        <v>0</v>
      </c>
      <c r="W28" s="118">
        <f t="shared" si="5"/>
        <v>0</v>
      </c>
      <c r="X28" s="118">
        <f t="shared" si="5"/>
        <v>0</v>
      </c>
      <c r="Y28" s="118">
        <f t="shared" si="5"/>
        <v>0</v>
      </c>
      <c r="Z28" s="118">
        <f t="shared" si="5"/>
        <v>0</v>
      </c>
      <c r="AA28" s="118">
        <f t="shared" si="5"/>
        <v>0</v>
      </c>
      <c r="AB28" s="118">
        <f t="shared" si="5"/>
        <v>0</v>
      </c>
      <c r="AC28" s="118">
        <f t="shared" si="5"/>
        <v>0</v>
      </c>
      <c r="AD28" s="118">
        <f t="shared" si="5"/>
        <v>0</v>
      </c>
      <c r="AE28" s="118">
        <f t="shared" si="5"/>
        <v>0</v>
      </c>
      <c r="AF28" s="118">
        <f t="shared" si="5"/>
        <v>0</v>
      </c>
      <c r="AG28" s="118">
        <f t="shared" si="5"/>
        <v>0</v>
      </c>
    </row>
    <row r="29" spans="1:33" s="31" customFormat="1" ht="15.75" customHeight="1">
      <c r="A29" s="176"/>
      <c r="B29" s="177" t="s">
        <v>790</v>
      </c>
      <c r="C29" s="118">
        <f>C18+C28</f>
        <v>0</v>
      </c>
      <c r="D29" s="118">
        <f t="shared" ref="D29:AG29" si="6">D18+D28</f>
        <v>0</v>
      </c>
      <c r="E29" s="118">
        <f t="shared" si="6"/>
        <v>0</v>
      </c>
      <c r="F29" s="118">
        <f t="shared" si="6"/>
        <v>0</v>
      </c>
      <c r="G29" s="118">
        <f t="shared" si="6"/>
        <v>0</v>
      </c>
      <c r="H29" s="118">
        <f t="shared" si="6"/>
        <v>0</v>
      </c>
      <c r="I29" s="118">
        <f t="shared" si="6"/>
        <v>0</v>
      </c>
      <c r="J29" s="118">
        <f t="shared" si="6"/>
        <v>0</v>
      </c>
      <c r="K29" s="118">
        <f t="shared" si="6"/>
        <v>0</v>
      </c>
      <c r="L29" s="118">
        <f t="shared" si="6"/>
        <v>0</v>
      </c>
      <c r="M29" s="118">
        <f t="shared" si="6"/>
        <v>0</v>
      </c>
      <c r="N29" s="118">
        <f t="shared" si="6"/>
        <v>0</v>
      </c>
      <c r="O29" s="118">
        <f t="shared" si="6"/>
        <v>0</v>
      </c>
      <c r="P29" s="118">
        <f t="shared" si="6"/>
        <v>0</v>
      </c>
      <c r="Q29" s="118">
        <f t="shared" si="6"/>
        <v>0</v>
      </c>
      <c r="R29" s="118">
        <f t="shared" si="6"/>
        <v>0</v>
      </c>
      <c r="S29" s="118">
        <f t="shared" si="6"/>
        <v>0</v>
      </c>
      <c r="T29" s="118">
        <f t="shared" si="6"/>
        <v>0</v>
      </c>
      <c r="U29" s="118">
        <f t="shared" si="6"/>
        <v>0</v>
      </c>
      <c r="V29" s="118">
        <f t="shared" si="6"/>
        <v>0</v>
      </c>
      <c r="W29" s="118">
        <f t="shared" si="6"/>
        <v>0</v>
      </c>
      <c r="X29" s="118">
        <f t="shared" si="6"/>
        <v>0</v>
      </c>
      <c r="Y29" s="118">
        <f t="shared" si="6"/>
        <v>0</v>
      </c>
      <c r="Z29" s="118">
        <f t="shared" si="6"/>
        <v>0</v>
      </c>
      <c r="AA29" s="118">
        <f t="shared" si="6"/>
        <v>0</v>
      </c>
      <c r="AB29" s="118">
        <f t="shared" si="6"/>
        <v>0</v>
      </c>
      <c r="AC29" s="118">
        <f t="shared" si="6"/>
        <v>0</v>
      </c>
      <c r="AD29" s="118">
        <f t="shared" si="6"/>
        <v>0</v>
      </c>
      <c r="AE29" s="118">
        <f t="shared" si="6"/>
        <v>0</v>
      </c>
      <c r="AF29" s="118">
        <f t="shared" si="6"/>
        <v>0</v>
      </c>
      <c r="AG29" s="118">
        <f t="shared" si="6"/>
        <v>0</v>
      </c>
    </row>
    <row r="30" spans="1:33" s="31" customFormat="1" ht="15.75" customHeight="1">
      <c r="A30" s="178">
        <v>11</v>
      </c>
      <c r="B30" s="179" t="s">
        <v>750</v>
      </c>
      <c r="C30" s="118">
        <f>'5 Venituri si cheltuieli'!C23</f>
        <v>0</v>
      </c>
      <c r="D30" s="118">
        <f>'5 Venituri si cheltuieli'!D23</f>
        <v>0</v>
      </c>
      <c r="E30" s="118">
        <f>'5 Venituri si cheltuieli'!E23</f>
        <v>0</v>
      </c>
      <c r="F30" s="118">
        <f>'5 Venituri si cheltuieli'!F23</f>
        <v>0</v>
      </c>
      <c r="G30" s="118">
        <f>'5 Venituri si cheltuieli'!G23</f>
        <v>0</v>
      </c>
      <c r="H30" s="118">
        <f>'5 Venituri si cheltuieli'!H23</f>
        <v>0</v>
      </c>
      <c r="I30" s="118">
        <f>'5 Venituri si cheltuieli'!I23</f>
        <v>0</v>
      </c>
      <c r="J30" s="118">
        <f>'5 Venituri si cheltuieli'!J23</f>
        <v>0</v>
      </c>
      <c r="K30" s="118">
        <f>'5 Venituri si cheltuieli'!K23</f>
        <v>0</v>
      </c>
      <c r="L30" s="118">
        <f>'5 Venituri si cheltuieli'!L23</f>
        <v>0</v>
      </c>
      <c r="M30" s="118">
        <f>'5 Venituri si cheltuieli'!M23</f>
        <v>0</v>
      </c>
      <c r="N30" s="118">
        <f>'5 Venituri si cheltuieli'!N23</f>
        <v>0</v>
      </c>
      <c r="O30" s="118">
        <f>'5 Venituri si cheltuieli'!O23</f>
        <v>0</v>
      </c>
      <c r="P30" s="118">
        <f>'5 Venituri si cheltuieli'!P23</f>
        <v>0</v>
      </c>
      <c r="Q30" s="118">
        <f>'5 Venituri si cheltuieli'!Q23</f>
        <v>0</v>
      </c>
      <c r="R30" s="118">
        <f>'5 Venituri si cheltuieli'!R23</f>
        <v>0</v>
      </c>
      <c r="S30" s="118">
        <f>'5 Venituri si cheltuieli'!S23</f>
        <v>0</v>
      </c>
      <c r="T30" s="118">
        <f>'5 Venituri si cheltuieli'!T23</f>
        <v>0</v>
      </c>
      <c r="U30" s="118">
        <f>'5 Venituri si cheltuieli'!U23</f>
        <v>0</v>
      </c>
      <c r="V30" s="118">
        <f>'5 Venituri si cheltuieli'!V23</f>
        <v>0</v>
      </c>
      <c r="W30" s="118">
        <f>'5 Venituri si cheltuieli'!W23</f>
        <v>0</v>
      </c>
      <c r="X30" s="118">
        <f>'5 Venituri si cheltuieli'!X23</f>
        <v>0</v>
      </c>
      <c r="Y30" s="118">
        <f>'5 Venituri si cheltuieli'!Y23</f>
        <v>0</v>
      </c>
      <c r="Z30" s="118">
        <f>'5 Venituri si cheltuieli'!Z23</f>
        <v>0</v>
      </c>
      <c r="AA30" s="118">
        <f>'5 Venituri si cheltuieli'!AA23</f>
        <v>0</v>
      </c>
      <c r="AB30" s="118">
        <f>'5 Venituri si cheltuieli'!AB23</f>
        <v>0</v>
      </c>
      <c r="AC30" s="118">
        <f>'5 Venituri si cheltuieli'!AC23</f>
        <v>0</v>
      </c>
      <c r="AD30" s="118">
        <f>'5 Venituri si cheltuieli'!AD23</f>
        <v>0</v>
      </c>
      <c r="AE30" s="118">
        <f>'5 Venituri si cheltuieli'!AE23</f>
        <v>0</v>
      </c>
      <c r="AF30" s="118">
        <f>'5 Venituri si cheltuieli'!AF23</f>
        <v>0</v>
      </c>
      <c r="AG30" s="118">
        <f>'5 Venituri si cheltuieli'!AG23</f>
        <v>0</v>
      </c>
    </row>
    <row r="31" spans="1:33" s="31" customFormat="1" ht="15.75" customHeight="1">
      <c r="A31" s="178">
        <v>12</v>
      </c>
      <c r="B31" s="180" t="s">
        <v>769</v>
      </c>
      <c r="C31" s="118">
        <f>'5 Venituri si cheltuieli'!C45</f>
        <v>0</v>
      </c>
      <c r="D31" s="118">
        <f>'5 Venituri si cheltuieli'!D45</f>
        <v>0</v>
      </c>
      <c r="E31" s="118">
        <f>'5 Venituri si cheltuieli'!E45</f>
        <v>0</v>
      </c>
      <c r="F31" s="118">
        <f>'5 Venituri si cheltuieli'!F45</f>
        <v>0</v>
      </c>
      <c r="G31" s="118">
        <f>'5 Venituri si cheltuieli'!G45</f>
        <v>0</v>
      </c>
      <c r="H31" s="118">
        <f>'5 Venituri si cheltuieli'!H45</f>
        <v>0</v>
      </c>
      <c r="I31" s="118">
        <f>'5 Venituri si cheltuieli'!I45</f>
        <v>0</v>
      </c>
      <c r="J31" s="118">
        <f>'5 Venituri si cheltuieli'!J45</f>
        <v>0</v>
      </c>
      <c r="K31" s="118">
        <f>'5 Venituri si cheltuieli'!K45</f>
        <v>0</v>
      </c>
      <c r="L31" s="118">
        <f>'5 Venituri si cheltuieli'!L45</f>
        <v>0</v>
      </c>
      <c r="M31" s="118">
        <f>'5 Venituri si cheltuieli'!M45</f>
        <v>0</v>
      </c>
      <c r="N31" s="118">
        <f>'5 Venituri si cheltuieli'!N45</f>
        <v>0</v>
      </c>
      <c r="O31" s="118">
        <f>'5 Venituri si cheltuieli'!O45</f>
        <v>0</v>
      </c>
      <c r="P31" s="118">
        <f>'5 Venituri si cheltuieli'!P45</f>
        <v>0</v>
      </c>
      <c r="Q31" s="118">
        <f>'5 Venituri si cheltuieli'!Q45</f>
        <v>0</v>
      </c>
      <c r="R31" s="118">
        <f>'5 Venituri si cheltuieli'!R45</f>
        <v>0</v>
      </c>
      <c r="S31" s="118">
        <f>'5 Venituri si cheltuieli'!S45</f>
        <v>0</v>
      </c>
      <c r="T31" s="118">
        <f>'5 Venituri si cheltuieli'!T45</f>
        <v>0</v>
      </c>
      <c r="U31" s="118">
        <f>'5 Venituri si cheltuieli'!U45</f>
        <v>0</v>
      </c>
      <c r="V31" s="118">
        <f>'5 Venituri si cheltuieli'!V45</f>
        <v>0</v>
      </c>
      <c r="W31" s="118">
        <f>'5 Venituri si cheltuieli'!W45</f>
        <v>0</v>
      </c>
      <c r="X31" s="118">
        <f>'5 Venituri si cheltuieli'!X45</f>
        <v>0</v>
      </c>
      <c r="Y31" s="118">
        <f>'5 Venituri si cheltuieli'!Y45</f>
        <v>0</v>
      </c>
      <c r="Z31" s="118">
        <f>'5 Venituri si cheltuieli'!Z45</f>
        <v>0</v>
      </c>
      <c r="AA31" s="118">
        <f>'5 Venituri si cheltuieli'!AA45</f>
        <v>0</v>
      </c>
      <c r="AB31" s="118">
        <f>'5 Venituri si cheltuieli'!AB45</f>
        <v>0</v>
      </c>
      <c r="AC31" s="118">
        <f>'5 Venituri si cheltuieli'!AC45</f>
        <v>0</v>
      </c>
      <c r="AD31" s="118">
        <f>'5 Venituri si cheltuieli'!AD45</f>
        <v>0</v>
      </c>
      <c r="AE31" s="118">
        <f>'5 Venituri si cheltuieli'!AE45</f>
        <v>0</v>
      </c>
      <c r="AF31" s="118">
        <f>'5 Venituri si cheltuieli'!AF45</f>
        <v>0</v>
      </c>
      <c r="AG31" s="118">
        <f>'5 Venituri si cheltuieli'!AG45</f>
        <v>0</v>
      </c>
    </row>
    <row r="32" spans="1:33" s="31" customFormat="1" ht="15.75" customHeight="1">
      <c r="A32" s="1045" t="s">
        <v>791</v>
      </c>
      <c r="B32" s="1045" t="s">
        <v>787</v>
      </c>
      <c r="C32" s="118">
        <f>C29+C30-C31</f>
        <v>0</v>
      </c>
      <c r="D32" s="118">
        <f t="shared" ref="D32:AG32" si="7">D29+D30-D31</f>
        <v>0</v>
      </c>
      <c r="E32" s="118">
        <f t="shared" si="7"/>
        <v>0</v>
      </c>
      <c r="F32" s="118">
        <f t="shared" si="7"/>
        <v>0</v>
      </c>
      <c r="G32" s="118">
        <f t="shared" si="7"/>
        <v>0</v>
      </c>
      <c r="H32" s="118">
        <f t="shared" si="7"/>
        <v>0</v>
      </c>
      <c r="I32" s="118">
        <f t="shared" si="7"/>
        <v>0</v>
      </c>
      <c r="J32" s="118">
        <f t="shared" si="7"/>
        <v>0</v>
      </c>
      <c r="K32" s="118">
        <f t="shared" si="7"/>
        <v>0</v>
      </c>
      <c r="L32" s="118">
        <f t="shared" si="7"/>
        <v>0</v>
      </c>
      <c r="M32" s="118">
        <f t="shared" si="7"/>
        <v>0</v>
      </c>
      <c r="N32" s="118">
        <f t="shared" si="7"/>
        <v>0</v>
      </c>
      <c r="O32" s="118">
        <f t="shared" si="7"/>
        <v>0</v>
      </c>
      <c r="P32" s="118">
        <f t="shared" si="7"/>
        <v>0</v>
      </c>
      <c r="Q32" s="118">
        <f t="shared" si="7"/>
        <v>0</v>
      </c>
      <c r="R32" s="118">
        <f t="shared" si="7"/>
        <v>0</v>
      </c>
      <c r="S32" s="118">
        <f t="shared" si="7"/>
        <v>0</v>
      </c>
      <c r="T32" s="118">
        <f t="shared" si="7"/>
        <v>0</v>
      </c>
      <c r="U32" s="118">
        <f t="shared" si="7"/>
        <v>0</v>
      </c>
      <c r="V32" s="118">
        <f t="shared" si="7"/>
        <v>0</v>
      </c>
      <c r="W32" s="118">
        <f t="shared" si="7"/>
        <v>0</v>
      </c>
      <c r="X32" s="118">
        <f t="shared" si="7"/>
        <v>0</v>
      </c>
      <c r="Y32" s="118">
        <f t="shared" si="7"/>
        <v>0</v>
      </c>
      <c r="Z32" s="118">
        <f t="shared" si="7"/>
        <v>0</v>
      </c>
      <c r="AA32" s="118">
        <f t="shared" si="7"/>
        <v>0</v>
      </c>
      <c r="AB32" s="118">
        <f t="shared" si="7"/>
        <v>0</v>
      </c>
      <c r="AC32" s="118">
        <f t="shared" si="7"/>
        <v>0</v>
      </c>
      <c r="AD32" s="118">
        <f t="shared" si="7"/>
        <v>0</v>
      </c>
      <c r="AE32" s="118">
        <f t="shared" si="7"/>
        <v>0</v>
      </c>
      <c r="AF32" s="118">
        <f t="shared" si="7"/>
        <v>0</v>
      </c>
      <c r="AG32" s="118">
        <f t="shared" si="7"/>
        <v>0</v>
      </c>
    </row>
    <row r="33" spans="1:33" s="31" customFormat="1" ht="15.75" customHeight="1">
      <c r="A33" s="168">
        <v>13</v>
      </c>
      <c r="B33" s="162" t="s">
        <v>792</v>
      </c>
      <c r="C33" s="181"/>
      <c r="D33" s="182"/>
      <c r="E33" s="182"/>
      <c r="F33" s="182"/>
      <c r="G33" s="182"/>
      <c r="H33" s="182"/>
      <c r="I33" s="182"/>
      <c r="J33" s="182"/>
      <c r="K33" s="182"/>
      <c r="L33" s="182"/>
      <c r="M33" s="182"/>
      <c r="N33" s="182"/>
      <c r="O33" s="182"/>
      <c r="P33" s="182"/>
      <c r="Q33" s="182"/>
      <c r="R33" s="182"/>
      <c r="S33" s="182"/>
      <c r="T33" s="181"/>
      <c r="U33" s="181"/>
      <c r="V33" s="181"/>
      <c r="W33" s="181"/>
      <c r="X33" s="181"/>
      <c r="Y33" s="181"/>
      <c r="Z33" s="181"/>
      <c r="AA33" s="181"/>
      <c r="AB33" s="181"/>
      <c r="AC33" s="181"/>
      <c r="AD33" s="181"/>
      <c r="AE33" s="181"/>
      <c r="AF33" s="181"/>
      <c r="AG33" s="181"/>
    </row>
    <row r="34" spans="1:33" s="31" customFormat="1" ht="15.75" customHeight="1">
      <c r="A34" s="1045" t="s">
        <v>793</v>
      </c>
      <c r="B34" s="1045"/>
      <c r="C34" s="118">
        <f>C32-C33</f>
        <v>0</v>
      </c>
      <c r="D34" s="175">
        <f t="shared" ref="D34:AG34" si="8">D32-D33</f>
        <v>0</v>
      </c>
      <c r="E34" s="175">
        <f t="shared" si="8"/>
        <v>0</v>
      </c>
      <c r="F34" s="175">
        <f t="shared" si="8"/>
        <v>0</v>
      </c>
      <c r="G34" s="175">
        <f t="shared" si="8"/>
        <v>0</v>
      </c>
      <c r="H34" s="175">
        <f t="shared" si="8"/>
        <v>0</v>
      </c>
      <c r="I34" s="175">
        <f t="shared" si="8"/>
        <v>0</v>
      </c>
      <c r="J34" s="175">
        <f t="shared" si="8"/>
        <v>0</v>
      </c>
      <c r="K34" s="175">
        <f t="shared" si="8"/>
        <v>0</v>
      </c>
      <c r="L34" s="175">
        <f t="shared" si="8"/>
        <v>0</v>
      </c>
      <c r="M34" s="175">
        <f t="shared" si="8"/>
        <v>0</v>
      </c>
      <c r="N34" s="175">
        <f t="shared" si="8"/>
        <v>0</v>
      </c>
      <c r="O34" s="175">
        <f t="shared" si="8"/>
        <v>0</v>
      </c>
      <c r="P34" s="175">
        <f t="shared" si="8"/>
        <v>0</v>
      </c>
      <c r="Q34" s="175">
        <f t="shared" si="8"/>
        <v>0</v>
      </c>
      <c r="R34" s="175">
        <f t="shared" si="8"/>
        <v>0</v>
      </c>
      <c r="S34" s="175">
        <f t="shared" si="8"/>
        <v>0</v>
      </c>
      <c r="T34" s="118">
        <f t="shared" si="8"/>
        <v>0</v>
      </c>
      <c r="U34" s="118">
        <f t="shared" si="8"/>
        <v>0</v>
      </c>
      <c r="V34" s="118">
        <f t="shared" si="8"/>
        <v>0</v>
      </c>
      <c r="W34" s="118">
        <f t="shared" si="8"/>
        <v>0</v>
      </c>
      <c r="X34" s="118">
        <f t="shared" si="8"/>
        <v>0</v>
      </c>
      <c r="Y34" s="118">
        <f t="shared" si="8"/>
        <v>0</v>
      </c>
      <c r="Z34" s="118">
        <f t="shared" si="8"/>
        <v>0</v>
      </c>
      <c r="AA34" s="118">
        <f t="shared" si="8"/>
        <v>0</v>
      </c>
      <c r="AB34" s="118">
        <f t="shared" si="8"/>
        <v>0</v>
      </c>
      <c r="AC34" s="118">
        <f t="shared" si="8"/>
        <v>0</v>
      </c>
      <c r="AD34" s="118">
        <f t="shared" si="8"/>
        <v>0</v>
      </c>
      <c r="AE34" s="118">
        <f t="shared" si="8"/>
        <v>0</v>
      </c>
      <c r="AF34" s="118">
        <f t="shared" si="8"/>
        <v>0</v>
      </c>
      <c r="AG34" s="118">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6:N6"/>
    <mergeCell ref="A11:B11"/>
    <mergeCell ref="A12:N12"/>
    <mergeCell ref="T4:T5"/>
    <mergeCell ref="U4:U5"/>
    <mergeCell ref="V4:V5"/>
    <mergeCell ref="W4:W5"/>
    <mergeCell ref="X4:X5"/>
    <mergeCell ref="Y4:Y5"/>
    <mergeCell ref="A1:M1"/>
    <mergeCell ref="A3:A5"/>
    <mergeCell ref="B3:B5"/>
    <mergeCell ref="D3:W3"/>
    <mergeCell ref="X3:AG3"/>
    <mergeCell ref="C4:C5"/>
    <mergeCell ref="D4:G4"/>
    <mergeCell ref="H4:K4"/>
    <mergeCell ref="L4:O4"/>
    <mergeCell ref="P4:S4"/>
    <mergeCell ref="AF4:AF5"/>
    <mergeCell ref="AG4:AG5"/>
    <mergeCell ref="AD4:AD5"/>
    <mergeCell ref="AE4:AE5"/>
    <mergeCell ref="AC4:AC5"/>
  </mergeCells>
  <phoneticPr fontId="151"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sheetPr>
    <tabColor theme="1" tint="0.14999847407452621"/>
    <pageSetUpPr fitToPage="1"/>
  </sheetPr>
  <dimension ref="A2:AG81"/>
  <sheetViews>
    <sheetView workbookViewId="0"/>
  </sheetViews>
  <sheetFormatPr defaultRowHeight="15"/>
  <cols>
    <col min="1" max="1" width="6.140625" style="227" customWidth="1"/>
    <col min="2" max="2" width="59.42578125" style="228" customWidth="1"/>
    <col min="3" max="3" width="7.42578125" style="229" customWidth="1"/>
    <col min="4" max="18" width="4.28515625" style="230" customWidth="1"/>
    <col min="19" max="19" width="4.28515625" style="183" customWidth="1"/>
    <col min="20" max="29" width="6" style="184" customWidth="1"/>
    <col min="30" max="33" width="6" style="185" customWidth="1"/>
    <col min="34" max="34" width="33" style="186" customWidth="1"/>
    <col min="35" max="16384" width="9.140625" style="186"/>
  </cols>
  <sheetData>
    <row r="2" spans="1:33" ht="15.75">
      <c r="A2" s="1049" t="s">
        <v>794</v>
      </c>
      <c r="B2" s="1050"/>
      <c r="C2" s="1050"/>
      <c r="D2" s="1050"/>
      <c r="E2" s="1050"/>
      <c r="F2" s="1050"/>
      <c r="G2" s="1050"/>
      <c r="H2" s="1050"/>
      <c r="I2" s="1050"/>
      <c r="J2" s="1050"/>
      <c r="K2" s="1050"/>
      <c r="L2" s="1050"/>
      <c r="M2" s="1050"/>
      <c r="N2" s="1050"/>
      <c r="O2" s="1050"/>
      <c r="P2" s="1050"/>
      <c r="Q2" s="1050"/>
      <c r="R2" s="1050"/>
      <c r="AC2" s="184" t="s">
        <v>516</v>
      </c>
    </row>
    <row r="3" spans="1:33" customFormat="1" ht="38.25">
      <c r="A3" s="1051" t="s">
        <v>773</v>
      </c>
      <c r="B3" s="1014" t="s">
        <v>774</v>
      </c>
      <c r="C3" s="118" t="s">
        <v>733</v>
      </c>
      <c r="D3" s="1017" t="s">
        <v>539</v>
      </c>
      <c r="E3" s="1018"/>
      <c r="F3" s="1018"/>
      <c r="G3" s="1018"/>
      <c r="H3" s="1018"/>
      <c r="I3" s="1018"/>
      <c r="J3" s="1018"/>
      <c r="K3" s="1018"/>
      <c r="L3" s="1018"/>
      <c r="M3" s="1018"/>
      <c r="N3" s="1018"/>
      <c r="O3" s="1018"/>
      <c r="P3" s="1018"/>
      <c r="Q3" s="1018"/>
      <c r="R3" s="1018"/>
      <c r="S3" s="1018"/>
      <c r="T3" s="1018"/>
      <c r="U3" s="1018"/>
      <c r="V3" s="1018"/>
      <c r="W3" s="1018"/>
      <c r="X3" s="1017" t="s">
        <v>734</v>
      </c>
      <c r="Y3" s="1017"/>
      <c r="Z3" s="1017"/>
      <c r="AA3" s="1017"/>
      <c r="AB3" s="1017"/>
      <c r="AC3" s="1017"/>
      <c r="AD3" s="1017"/>
      <c r="AE3" s="1017"/>
      <c r="AF3" s="1017"/>
      <c r="AG3" s="1017"/>
    </row>
    <row r="4" spans="1:33" customFormat="1" ht="15" customHeight="1">
      <c r="A4" s="1034"/>
      <c r="B4" s="1035"/>
      <c r="C4" s="1019" t="s">
        <v>718</v>
      </c>
      <c r="D4" s="1020" t="s">
        <v>519</v>
      </c>
      <c r="E4" s="1020"/>
      <c r="F4" s="1020"/>
      <c r="G4" s="1020"/>
      <c r="H4" s="1020" t="s">
        <v>520</v>
      </c>
      <c r="I4" s="1020"/>
      <c r="J4" s="1020"/>
      <c r="K4" s="1020"/>
      <c r="L4" s="1025" t="s">
        <v>521</v>
      </c>
      <c r="M4" s="1026"/>
      <c r="N4" s="1026"/>
      <c r="O4" s="1027"/>
      <c r="P4" s="1025" t="s">
        <v>522</v>
      </c>
      <c r="Q4" s="1026"/>
      <c r="R4" s="1026"/>
      <c r="S4" s="1027"/>
      <c r="T4" s="1023" t="s">
        <v>735</v>
      </c>
      <c r="U4" s="1023" t="s">
        <v>736</v>
      </c>
      <c r="V4" s="1023" t="s">
        <v>737</v>
      </c>
      <c r="W4" s="1023" t="s">
        <v>738</v>
      </c>
      <c r="X4" s="1023">
        <v>5</v>
      </c>
      <c r="Y4" s="1023">
        <v>6</v>
      </c>
      <c r="Z4" s="1023">
        <v>7</v>
      </c>
      <c r="AA4" s="1023">
        <v>8</v>
      </c>
      <c r="AB4" s="1023">
        <v>9</v>
      </c>
      <c r="AC4" s="1023">
        <v>10</v>
      </c>
      <c r="AD4" s="1023">
        <v>11</v>
      </c>
      <c r="AE4" s="1023">
        <v>12</v>
      </c>
      <c r="AF4" s="1023">
        <v>13</v>
      </c>
      <c r="AG4" s="1023">
        <v>14</v>
      </c>
    </row>
    <row r="5" spans="1:33" customFormat="1" ht="22.5">
      <c r="A5" s="1034"/>
      <c r="B5" s="1036"/>
      <c r="C5" s="1019"/>
      <c r="D5" s="119" t="s">
        <v>739</v>
      </c>
      <c r="E5" s="119" t="s">
        <v>740</v>
      </c>
      <c r="F5" s="119" t="s">
        <v>741</v>
      </c>
      <c r="G5" s="119" t="s">
        <v>742</v>
      </c>
      <c r="H5" s="119" t="s">
        <v>739</v>
      </c>
      <c r="I5" s="119" t="s">
        <v>740</v>
      </c>
      <c r="J5" s="119" t="s">
        <v>741</v>
      </c>
      <c r="K5" s="119" t="s">
        <v>742</v>
      </c>
      <c r="L5" s="119" t="s">
        <v>739</v>
      </c>
      <c r="M5" s="119" t="s">
        <v>740</v>
      </c>
      <c r="N5" s="119" t="s">
        <v>741</v>
      </c>
      <c r="O5" s="119" t="s">
        <v>742</v>
      </c>
      <c r="P5" s="119" t="s">
        <v>739</v>
      </c>
      <c r="Q5" s="119" t="s">
        <v>740</v>
      </c>
      <c r="R5" s="119" t="s">
        <v>741</v>
      </c>
      <c r="S5" s="119" t="s">
        <v>742</v>
      </c>
      <c r="T5" s="1024"/>
      <c r="U5" s="1024"/>
      <c r="V5" s="1024"/>
      <c r="W5" s="1024"/>
      <c r="X5" s="1024"/>
      <c r="Y5" s="1024"/>
      <c r="Z5" s="1024"/>
      <c r="AA5" s="1024"/>
      <c r="AB5" s="1024"/>
      <c r="AC5" s="1024"/>
      <c r="AD5" s="1024"/>
      <c r="AE5" s="1024"/>
      <c r="AF5" s="1024"/>
      <c r="AG5" s="1024"/>
    </row>
    <row r="6" spans="1:33">
      <c r="A6" s="1053" t="s">
        <v>795</v>
      </c>
      <c r="B6" s="1054"/>
      <c r="C6" s="1054"/>
      <c r="D6" s="1054"/>
      <c r="E6" s="1054"/>
      <c r="F6" s="1054"/>
      <c r="G6" s="1054"/>
      <c r="H6" s="1054"/>
      <c r="I6" s="1054"/>
      <c r="J6" s="1054"/>
      <c r="K6" s="1054"/>
      <c r="L6" s="1054"/>
      <c r="M6" s="1054"/>
      <c r="N6" s="1054"/>
      <c r="O6" s="1054"/>
      <c r="P6" s="1054"/>
      <c r="Q6" s="1054"/>
      <c r="R6" s="1054"/>
      <c r="S6" s="187"/>
      <c r="T6" s="188"/>
      <c r="U6" s="188"/>
      <c r="V6" s="188"/>
      <c r="W6" s="188"/>
      <c r="X6" s="188"/>
      <c r="Y6" s="188"/>
      <c r="Z6" s="188"/>
      <c r="AA6" s="188"/>
      <c r="AB6" s="188"/>
      <c r="AC6" s="188"/>
      <c r="AD6" s="189"/>
      <c r="AE6" s="189"/>
      <c r="AF6" s="189"/>
      <c r="AG6" s="189"/>
    </row>
    <row r="7" spans="1:33">
      <c r="A7" s="190"/>
      <c r="B7" s="102" t="s">
        <v>796</v>
      </c>
      <c r="C7" s="101"/>
      <c r="D7" s="191"/>
      <c r="E7" s="191"/>
      <c r="F7" s="191"/>
      <c r="G7" s="191"/>
      <c r="H7" s="191"/>
      <c r="I7" s="191"/>
      <c r="J7" s="191"/>
      <c r="K7" s="191"/>
      <c r="L7" s="191"/>
      <c r="M7" s="191"/>
      <c r="N7" s="191"/>
      <c r="O7" s="191"/>
      <c r="P7" s="191"/>
      <c r="Q7" s="191"/>
      <c r="R7" s="191"/>
      <c r="S7" s="192"/>
      <c r="T7" s="193"/>
      <c r="U7" s="193"/>
      <c r="V7" s="193"/>
      <c r="W7" s="193"/>
      <c r="X7" s="193"/>
      <c r="Y7" s="193"/>
      <c r="Z7" s="193"/>
      <c r="AA7" s="193"/>
      <c r="AB7" s="193"/>
      <c r="AC7" s="193"/>
      <c r="AD7" s="194"/>
      <c r="AE7" s="194"/>
      <c r="AF7" s="194"/>
      <c r="AG7" s="194"/>
    </row>
    <row r="8" spans="1:33">
      <c r="A8" s="195">
        <v>1</v>
      </c>
      <c r="B8" s="141" t="s">
        <v>797</v>
      </c>
      <c r="C8" s="196"/>
      <c r="D8" s="197"/>
      <c r="E8" s="197"/>
      <c r="F8" s="197"/>
      <c r="G8" s="197"/>
      <c r="H8" s="197"/>
      <c r="I8" s="197"/>
      <c r="J8" s="197"/>
      <c r="K8" s="197"/>
      <c r="L8" s="197"/>
      <c r="M8" s="197"/>
      <c r="N8" s="197"/>
      <c r="O8" s="197"/>
      <c r="P8" s="197"/>
      <c r="Q8" s="197"/>
      <c r="R8" s="197"/>
      <c r="S8" s="197"/>
      <c r="T8" s="198">
        <f>SUM(D8:G8)</f>
        <v>0</v>
      </c>
      <c r="U8" s="198">
        <f>SUM(H8:K8)</f>
        <v>0</v>
      </c>
      <c r="V8" s="198">
        <f>SUM(L8:O8)</f>
        <v>0</v>
      </c>
      <c r="W8" s="198">
        <f>SUM(P8:S8)</f>
        <v>0</v>
      </c>
      <c r="X8" s="196"/>
      <c r="Y8" s="196"/>
      <c r="Z8" s="196"/>
      <c r="AA8" s="196"/>
      <c r="AB8" s="196"/>
      <c r="AC8" s="196"/>
      <c r="AD8" s="196"/>
      <c r="AE8" s="196"/>
      <c r="AF8" s="196"/>
      <c r="AG8" s="196"/>
    </row>
    <row r="9" spans="1:33">
      <c r="A9" s="199">
        <v>2</v>
      </c>
      <c r="B9" s="141" t="s">
        <v>798</v>
      </c>
      <c r="C9" s="200">
        <f>C10+C11</f>
        <v>0</v>
      </c>
      <c r="D9" s="200">
        <f t="shared" ref="D9:S9" si="0">D10+D11</f>
        <v>0</v>
      </c>
      <c r="E9" s="200">
        <f t="shared" si="0"/>
        <v>0</v>
      </c>
      <c r="F9" s="200">
        <f>F10+F11</f>
        <v>0</v>
      </c>
      <c r="G9" s="200">
        <f t="shared" si="0"/>
        <v>0</v>
      </c>
      <c r="H9" s="200">
        <f t="shared" si="0"/>
        <v>0</v>
      </c>
      <c r="I9" s="200">
        <f t="shared" si="0"/>
        <v>0</v>
      </c>
      <c r="J9" s="200">
        <f t="shared" si="0"/>
        <v>0</v>
      </c>
      <c r="K9" s="200">
        <f t="shared" si="0"/>
        <v>0</v>
      </c>
      <c r="L9" s="200">
        <f t="shared" si="0"/>
        <v>0</v>
      </c>
      <c r="M9" s="200">
        <f t="shared" si="0"/>
        <v>0</v>
      </c>
      <c r="N9" s="200">
        <f t="shared" si="0"/>
        <v>0</v>
      </c>
      <c r="O9" s="200">
        <f t="shared" si="0"/>
        <v>0</v>
      </c>
      <c r="P9" s="200">
        <f t="shared" si="0"/>
        <v>0</v>
      </c>
      <c r="Q9" s="200">
        <f t="shared" si="0"/>
        <v>0</v>
      </c>
      <c r="R9" s="200">
        <f t="shared" si="0"/>
        <v>0</v>
      </c>
      <c r="S9" s="200">
        <f t="shared" si="0"/>
        <v>0</v>
      </c>
      <c r="T9" s="198">
        <f t="shared" ref="T9:T14" si="1">SUM(D9:G9)</f>
        <v>0</v>
      </c>
      <c r="U9" s="198">
        <f t="shared" ref="U9:U14" si="2">SUM(H9:K9)</f>
        <v>0</v>
      </c>
      <c r="V9" s="198">
        <f t="shared" ref="V9:V14" si="3">SUM(L9:O9)</f>
        <v>0</v>
      </c>
      <c r="W9" s="198">
        <f t="shared" ref="W9:W14" si="4">SUM(P9:S9)</f>
        <v>0</v>
      </c>
      <c r="X9" s="200">
        <f t="shared" ref="X9:AG9" si="5">X10+X11</f>
        <v>0</v>
      </c>
      <c r="Y9" s="200">
        <f t="shared" si="5"/>
        <v>0</v>
      </c>
      <c r="Z9" s="200">
        <f t="shared" si="5"/>
        <v>0</v>
      </c>
      <c r="AA9" s="200">
        <f t="shared" si="5"/>
        <v>0</v>
      </c>
      <c r="AB9" s="200">
        <f t="shared" si="5"/>
        <v>0</v>
      </c>
      <c r="AC9" s="200">
        <f t="shared" si="5"/>
        <v>0</v>
      </c>
      <c r="AD9" s="200">
        <f t="shared" si="5"/>
        <v>0</v>
      </c>
      <c r="AE9" s="200">
        <f t="shared" si="5"/>
        <v>0</v>
      </c>
      <c r="AF9" s="200">
        <f t="shared" si="5"/>
        <v>0</v>
      </c>
      <c r="AG9" s="200">
        <f t="shared" si="5"/>
        <v>0</v>
      </c>
    </row>
    <row r="10" spans="1:33">
      <c r="A10" s="199" t="s">
        <v>799</v>
      </c>
      <c r="B10" s="141" t="s">
        <v>800</v>
      </c>
      <c r="C10" s="196"/>
      <c r="D10" s="197"/>
      <c r="E10" s="197"/>
      <c r="F10" s="197"/>
      <c r="G10" s="197"/>
      <c r="H10" s="197"/>
      <c r="I10" s="197"/>
      <c r="J10" s="197"/>
      <c r="K10" s="197"/>
      <c r="L10" s="197"/>
      <c r="M10" s="197"/>
      <c r="N10" s="197"/>
      <c r="O10" s="197"/>
      <c r="P10" s="197"/>
      <c r="Q10" s="197"/>
      <c r="R10" s="197"/>
      <c r="S10" s="197"/>
      <c r="T10" s="198">
        <f t="shared" si="1"/>
        <v>0</v>
      </c>
      <c r="U10" s="198">
        <f t="shared" si="2"/>
        <v>0</v>
      </c>
      <c r="V10" s="198">
        <f t="shared" si="3"/>
        <v>0</v>
      </c>
      <c r="W10" s="198">
        <f t="shared" si="4"/>
        <v>0</v>
      </c>
      <c r="X10" s="198"/>
      <c r="Y10" s="198"/>
      <c r="Z10" s="198"/>
      <c r="AA10" s="198"/>
      <c r="AB10" s="198"/>
      <c r="AC10" s="198"/>
      <c r="AD10" s="198"/>
      <c r="AE10" s="198"/>
      <c r="AF10" s="198"/>
      <c r="AG10" s="198"/>
    </row>
    <row r="11" spans="1:33">
      <c r="A11" s="199" t="s">
        <v>801</v>
      </c>
      <c r="B11" s="141" t="s">
        <v>802</v>
      </c>
      <c r="C11" s="196"/>
      <c r="D11" s="197"/>
      <c r="E11" s="197"/>
      <c r="F11" s="197"/>
      <c r="G11" s="197"/>
      <c r="H11" s="197"/>
      <c r="I11" s="197"/>
      <c r="J11" s="197"/>
      <c r="K11" s="197"/>
      <c r="L11" s="197"/>
      <c r="M11" s="197"/>
      <c r="N11" s="197"/>
      <c r="O11" s="197"/>
      <c r="P11" s="197"/>
      <c r="Q11" s="197"/>
      <c r="R11" s="197"/>
      <c r="S11" s="197"/>
      <c r="T11" s="198">
        <f t="shared" si="1"/>
        <v>0</v>
      </c>
      <c r="U11" s="198">
        <f t="shared" si="2"/>
        <v>0</v>
      </c>
      <c r="V11" s="198">
        <f t="shared" si="3"/>
        <v>0</v>
      </c>
      <c r="W11" s="198">
        <f t="shared" si="4"/>
        <v>0</v>
      </c>
      <c r="X11" s="196"/>
      <c r="Y11" s="196"/>
      <c r="Z11" s="196"/>
      <c r="AA11" s="196"/>
      <c r="AB11" s="196"/>
      <c r="AC11" s="196"/>
      <c r="AD11" s="196"/>
      <c r="AE11" s="196"/>
      <c r="AF11" s="196"/>
      <c r="AG11" s="196"/>
    </row>
    <row r="12" spans="1:33">
      <c r="A12" s="199">
        <v>3</v>
      </c>
      <c r="B12" s="141" t="s">
        <v>803</v>
      </c>
      <c r="C12" s="196"/>
      <c r="D12" s="197"/>
      <c r="E12" s="197"/>
      <c r="F12" s="197"/>
      <c r="G12" s="197"/>
      <c r="H12" s="197"/>
      <c r="I12" s="197"/>
      <c r="J12" s="197"/>
      <c r="K12" s="197"/>
      <c r="L12" s="197"/>
      <c r="M12" s="197"/>
      <c r="N12" s="197"/>
      <c r="O12" s="197"/>
      <c r="P12" s="197"/>
      <c r="Q12" s="197"/>
      <c r="R12" s="197"/>
      <c r="S12" s="197"/>
      <c r="T12" s="198">
        <f t="shared" si="1"/>
        <v>0</v>
      </c>
      <c r="U12" s="198">
        <f t="shared" si="2"/>
        <v>0</v>
      </c>
      <c r="V12" s="198">
        <f t="shared" si="3"/>
        <v>0</v>
      </c>
      <c r="W12" s="198">
        <f t="shared" si="4"/>
        <v>0</v>
      </c>
      <c r="X12" s="196"/>
      <c r="Y12" s="196"/>
      <c r="Z12" s="196"/>
      <c r="AA12" s="196"/>
      <c r="AB12" s="196"/>
      <c r="AC12" s="196"/>
      <c r="AD12" s="196"/>
      <c r="AE12" s="196"/>
      <c r="AF12" s="196"/>
      <c r="AG12" s="196"/>
    </row>
    <row r="13" spans="1:33">
      <c r="A13" s="199">
        <v>4</v>
      </c>
      <c r="B13" s="141" t="s">
        <v>804</v>
      </c>
      <c r="C13" s="196"/>
      <c r="D13" s="197"/>
      <c r="E13" s="197"/>
      <c r="F13" s="197"/>
      <c r="G13" s="197"/>
      <c r="H13" s="197"/>
      <c r="I13" s="197"/>
      <c r="J13" s="197"/>
      <c r="K13" s="197"/>
      <c r="L13" s="197"/>
      <c r="M13" s="197"/>
      <c r="N13" s="197"/>
      <c r="O13" s="197"/>
      <c r="P13" s="197"/>
      <c r="Q13" s="197"/>
      <c r="R13" s="197"/>
      <c r="S13" s="197"/>
      <c r="T13" s="198">
        <f t="shared" si="1"/>
        <v>0</v>
      </c>
      <c r="U13" s="198">
        <f t="shared" si="2"/>
        <v>0</v>
      </c>
      <c r="V13" s="198">
        <f t="shared" si="3"/>
        <v>0</v>
      </c>
      <c r="W13" s="198">
        <f t="shared" si="4"/>
        <v>0</v>
      </c>
      <c r="X13" s="198"/>
      <c r="Y13" s="198"/>
      <c r="Z13" s="198"/>
      <c r="AA13" s="198"/>
      <c r="AB13" s="198"/>
      <c r="AC13" s="198"/>
      <c r="AD13" s="198"/>
      <c r="AE13" s="198"/>
      <c r="AF13" s="198"/>
      <c r="AG13" s="198"/>
    </row>
    <row r="14" spans="1:33">
      <c r="A14" s="1052" t="s">
        <v>805</v>
      </c>
      <c r="B14" s="1052"/>
      <c r="C14" s="201">
        <f>C8+C9+C12+C13</f>
        <v>0</v>
      </c>
      <c r="D14" s="202">
        <f t="shared" ref="D14:AG14" si="6">D8+D9+D12+D13</f>
        <v>0</v>
      </c>
      <c r="E14" s="202">
        <f t="shared" si="6"/>
        <v>0</v>
      </c>
      <c r="F14" s="202">
        <f t="shared" si="6"/>
        <v>0</v>
      </c>
      <c r="G14" s="202">
        <f t="shared" si="6"/>
        <v>0</v>
      </c>
      <c r="H14" s="202">
        <f t="shared" si="6"/>
        <v>0</v>
      </c>
      <c r="I14" s="202">
        <f t="shared" si="6"/>
        <v>0</v>
      </c>
      <c r="J14" s="202">
        <f t="shared" si="6"/>
        <v>0</v>
      </c>
      <c r="K14" s="202">
        <f t="shared" si="6"/>
        <v>0</v>
      </c>
      <c r="L14" s="202">
        <f t="shared" si="6"/>
        <v>0</v>
      </c>
      <c r="M14" s="202">
        <f t="shared" si="6"/>
        <v>0</v>
      </c>
      <c r="N14" s="202">
        <f t="shared" si="6"/>
        <v>0</v>
      </c>
      <c r="O14" s="202">
        <f t="shared" si="6"/>
        <v>0</v>
      </c>
      <c r="P14" s="202">
        <f t="shared" si="6"/>
        <v>0</v>
      </c>
      <c r="Q14" s="202">
        <f t="shared" si="6"/>
        <v>0</v>
      </c>
      <c r="R14" s="202">
        <f t="shared" si="6"/>
        <v>0</v>
      </c>
      <c r="S14" s="202">
        <f t="shared" si="6"/>
        <v>0</v>
      </c>
      <c r="T14" s="198">
        <f t="shared" si="1"/>
        <v>0</v>
      </c>
      <c r="U14" s="198">
        <f t="shared" si="2"/>
        <v>0</v>
      </c>
      <c r="V14" s="198">
        <f t="shared" si="3"/>
        <v>0</v>
      </c>
      <c r="W14" s="198">
        <f t="shared" si="4"/>
        <v>0</v>
      </c>
      <c r="X14" s="201">
        <f t="shared" si="6"/>
        <v>0</v>
      </c>
      <c r="Y14" s="201">
        <f t="shared" si="6"/>
        <v>0</v>
      </c>
      <c r="Z14" s="201">
        <f t="shared" si="6"/>
        <v>0</v>
      </c>
      <c r="AA14" s="201">
        <f t="shared" si="6"/>
        <v>0</v>
      </c>
      <c r="AB14" s="201">
        <f t="shared" si="6"/>
        <v>0</v>
      </c>
      <c r="AC14" s="201">
        <f t="shared" si="6"/>
        <v>0</v>
      </c>
      <c r="AD14" s="201">
        <f t="shared" si="6"/>
        <v>0</v>
      </c>
      <c r="AE14" s="201">
        <f t="shared" si="6"/>
        <v>0</v>
      </c>
      <c r="AF14" s="201">
        <f t="shared" si="6"/>
        <v>0</v>
      </c>
      <c r="AG14" s="201">
        <f t="shared" si="6"/>
        <v>0</v>
      </c>
    </row>
    <row r="15" spans="1:33">
      <c r="A15" s="190"/>
      <c r="B15" s="102" t="s">
        <v>806</v>
      </c>
      <c r="C15" s="201"/>
      <c r="D15" s="202"/>
      <c r="E15" s="202"/>
      <c r="F15" s="202"/>
      <c r="G15" s="202"/>
      <c r="H15" s="202"/>
      <c r="I15" s="202"/>
      <c r="J15" s="202"/>
      <c r="K15" s="202"/>
      <c r="L15" s="202"/>
      <c r="M15" s="202"/>
      <c r="N15" s="202"/>
      <c r="O15" s="202"/>
      <c r="P15" s="202"/>
      <c r="Q15" s="202"/>
      <c r="R15" s="202"/>
      <c r="S15" s="202"/>
      <c r="T15" s="201"/>
      <c r="U15" s="201"/>
      <c r="V15" s="201"/>
      <c r="W15" s="201"/>
      <c r="X15" s="201"/>
      <c r="Y15" s="201"/>
      <c r="Z15" s="201"/>
      <c r="AA15" s="201"/>
      <c r="AB15" s="201"/>
      <c r="AC15" s="201"/>
      <c r="AD15" s="201"/>
      <c r="AE15" s="201"/>
      <c r="AF15" s="201"/>
      <c r="AG15" s="201"/>
    </row>
    <row r="16" spans="1:33">
      <c r="A16" s="199">
        <v>5</v>
      </c>
      <c r="B16" s="141" t="s">
        <v>807</v>
      </c>
      <c r="C16" s="200">
        <f>C17+C18</f>
        <v>0</v>
      </c>
      <c r="D16" s="200">
        <f t="shared" ref="D16:S16" si="7">D17+D18</f>
        <v>0</v>
      </c>
      <c r="E16" s="200">
        <f t="shared" si="7"/>
        <v>0</v>
      </c>
      <c r="F16" s="200">
        <f t="shared" si="7"/>
        <v>0</v>
      </c>
      <c r="G16" s="200">
        <f t="shared" si="7"/>
        <v>0</v>
      </c>
      <c r="H16" s="200">
        <f t="shared" si="7"/>
        <v>0</v>
      </c>
      <c r="I16" s="200">
        <f t="shared" si="7"/>
        <v>0</v>
      </c>
      <c r="J16" s="200">
        <f t="shared" si="7"/>
        <v>0</v>
      </c>
      <c r="K16" s="200">
        <f t="shared" si="7"/>
        <v>0</v>
      </c>
      <c r="L16" s="200">
        <f t="shared" si="7"/>
        <v>0</v>
      </c>
      <c r="M16" s="200">
        <f t="shared" si="7"/>
        <v>0</v>
      </c>
      <c r="N16" s="200">
        <f t="shared" si="7"/>
        <v>0</v>
      </c>
      <c r="O16" s="200">
        <f t="shared" si="7"/>
        <v>0</v>
      </c>
      <c r="P16" s="200">
        <f t="shared" si="7"/>
        <v>0</v>
      </c>
      <c r="Q16" s="200">
        <f t="shared" si="7"/>
        <v>0</v>
      </c>
      <c r="R16" s="200">
        <f t="shared" si="7"/>
        <v>0</v>
      </c>
      <c r="S16" s="200">
        <f t="shared" si="7"/>
        <v>0</v>
      </c>
      <c r="T16" s="198">
        <f t="shared" ref="T16:T22" si="8">SUM(D16:G16)</f>
        <v>0</v>
      </c>
      <c r="U16" s="198">
        <f t="shared" ref="U16:U22" si="9">SUM(H16:K16)</f>
        <v>0</v>
      </c>
      <c r="V16" s="198">
        <f t="shared" ref="V16:V22" si="10">SUM(L16:O16)</f>
        <v>0</v>
      </c>
      <c r="W16" s="198">
        <f t="shared" ref="W16:W22" si="11">SUM(P16:S16)</f>
        <v>0</v>
      </c>
      <c r="X16" s="200">
        <f>X17+X18</f>
        <v>0</v>
      </c>
      <c r="Y16" s="200">
        <f t="shared" ref="Y16:AG16" si="12">Y17+Y18</f>
        <v>0</v>
      </c>
      <c r="Z16" s="200">
        <f t="shared" si="12"/>
        <v>0</v>
      </c>
      <c r="AA16" s="200">
        <f t="shared" si="12"/>
        <v>0</v>
      </c>
      <c r="AB16" s="200">
        <f t="shared" si="12"/>
        <v>0</v>
      </c>
      <c r="AC16" s="200">
        <f t="shared" si="12"/>
        <v>0</v>
      </c>
      <c r="AD16" s="200">
        <f t="shared" si="12"/>
        <v>0</v>
      </c>
      <c r="AE16" s="200">
        <f t="shared" si="12"/>
        <v>0</v>
      </c>
      <c r="AF16" s="200">
        <f t="shared" si="12"/>
        <v>0</v>
      </c>
      <c r="AG16" s="200">
        <f t="shared" si="12"/>
        <v>0</v>
      </c>
    </row>
    <row r="17" spans="1:33" ht="15" customHeight="1">
      <c r="A17" s="199">
        <v>5.0999999999999996</v>
      </c>
      <c r="B17" s="203" t="s">
        <v>808</v>
      </c>
      <c r="C17" s="196"/>
      <c r="D17" s="197"/>
      <c r="E17" s="197"/>
      <c r="F17" s="197"/>
      <c r="G17" s="197"/>
      <c r="H17" s="197"/>
      <c r="I17" s="197"/>
      <c r="J17" s="197"/>
      <c r="K17" s="197"/>
      <c r="L17" s="197"/>
      <c r="M17" s="197"/>
      <c r="N17" s="197"/>
      <c r="O17" s="197"/>
      <c r="P17" s="197"/>
      <c r="Q17" s="197"/>
      <c r="R17" s="197"/>
      <c r="S17" s="197"/>
      <c r="T17" s="198">
        <f t="shared" si="8"/>
        <v>0</v>
      </c>
      <c r="U17" s="198">
        <f t="shared" si="9"/>
        <v>0</v>
      </c>
      <c r="V17" s="198">
        <f t="shared" si="10"/>
        <v>0</v>
      </c>
      <c r="W17" s="198">
        <f t="shared" si="11"/>
        <v>0</v>
      </c>
      <c r="X17" s="196"/>
      <c r="Y17" s="196"/>
      <c r="Z17" s="196"/>
      <c r="AA17" s="196"/>
      <c r="AB17" s="196"/>
      <c r="AC17" s="196"/>
      <c r="AD17" s="196"/>
      <c r="AE17" s="196"/>
      <c r="AF17" s="196"/>
      <c r="AG17" s="196"/>
    </row>
    <row r="18" spans="1:33" ht="15" customHeight="1">
      <c r="A18" s="199">
        <v>5.2</v>
      </c>
      <c r="B18" s="203" t="s">
        <v>809</v>
      </c>
      <c r="C18" s="196"/>
      <c r="D18" s="197"/>
      <c r="E18" s="197"/>
      <c r="F18" s="197"/>
      <c r="G18" s="197"/>
      <c r="H18" s="197"/>
      <c r="I18" s="197"/>
      <c r="J18" s="197"/>
      <c r="K18" s="197"/>
      <c r="L18" s="197"/>
      <c r="M18" s="197"/>
      <c r="N18" s="197"/>
      <c r="O18" s="197"/>
      <c r="P18" s="197"/>
      <c r="Q18" s="197"/>
      <c r="R18" s="197"/>
      <c r="S18" s="197"/>
      <c r="T18" s="198">
        <f t="shared" si="8"/>
        <v>0</v>
      </c>
      <c r="U18" s="198">
        <f t="shared" si="9"/>
        <v>0</v>
      </c>
      <c r="V18" s="198">
        <f t="shared" si="10"/>
        <v>0</v>
      </c>
      <c r="W18" s="198">
        <f t="shared" si="11"/>
        <v>0</v>
      </c>
      <c r="X18" s="196"/>
      <c r="Y18" s="196"/>
      <c r="Z18" s="196"/>
      <c r="AA18" s="196"/>
      <c r="AB18" s="196"/>
      <c r="AC18" s="196"/>
      <c r="AD18" s="196"/>
      <c r="AE18" s="196"/>
      <c r="AF18" s="196"/>
      <c r="AG18" s="196"/>
    </row>
    <row r="19" spans="1:33" ht="15" customHeight="1">
      <c r="A19" s="199">
        <v>6</v>
      </c>
      <c r="B19" s="203" t="s">
        <v>810</v>
      </c>
      <c r="C19" s="196"/>
      <c r="D19" s="197"/>
      <c r="E19" s="197"/>
      <c r="F19" s="197"/>
      <c r="G19" s="197"/>
      <c r="H19" s="197"/>
      <c r="I19" s="197"/>
      <c r="J19" s="197"/>
      <c r="K19" s="197"/>
      <c r="L19" s="197"/>
      <c r="M19" s="197"/>
      <c r="N19" s="197"/>
      <c r="O19" s="197"/>
      <c r="P19" s="197"/>
      <c r="Q19" s="197"/>
      <c r="R19" s="197"/>
      <c r="S19" s="197"/>
      <c r="T19" s="198">
        <f t="shared" si="8"/>
        <v>0</v>
      </c>
      <c r="U19" s="198">
        <f t="shared" si="9"/>
        <v>0</v>
      </c>
      <c r="V19" s="198">
        <f t="shared" si="10"/>
        <v>0</v>
      </c>
      <c r="W19" s="198">
        <f t="shared" si="11"/>
        <v>0</v>
      </c>
      <c r="X19" s="196"/>
      <c r="Y19" s="196"/>
      <c r="Z19" s="196"/>
      <c r="AA19" s="196"/>
      <c r="AB19" s="196"/>
      <c r="AC19" s="196"/>
      <c r="AD19" s="196"/>
      <c r="AE19" s="196"/>
      <c r="AF19" s="196"/>
      <c r="AG19" s="196"/>
    </row>
    <row r="20" spans="1:33">
      <c r="A20" s="199">
        <v>7</v>
      </c>
      <c r="B20" s="204" t="s">
        <v>811</v>
      </c>
      <c r="C20" s="196"/>
      <c r="D20" s="197"/>
      <c r="E20" s="197"/>
      <c r="F20" s="197"/>
      <c r="G20" s="197"/>
      <c r="H20" s="197"/>
      <c r="I20" s="197"/>
      <c r="J20" s="197"/>
      <c r="K20" s="197"/>
      <c r="L20" s="197"/>
      <c r="M20" s="197"/>
      <c r="N20" s="197"/>
      <c r="O20" s="197"/>
      <c r="P20" s="197"/>
      <c r="Q20" s="197"/>
      <c r="R20" s="197"/>
      <c r="S20" s="197"/>
      <c r="T20" s="198">
        <f t="shared" si="8"/>
        <v>0</v>
      </c>
      <c r="U20" s="198">
        <f t="shared" si="9"/>
        <v>0</v>
      </c>
      <c r="V20" s="198">
        <f t="shared" si="10"/>
        <v>0</v>
      </c>
      <c r="W20" s="198">
        <f t="shared" si="11"/>
        <v>0</v>
      </c>
      <c r="X20" s="196"/>
      <c r="Y20" s="196"/>
      <c r="Z20" s="196"/>
      <c r="AA20" s="196"/>
      <c r="AB20" s="196"/>
      <c r="AC20" s="196"/>
      <c r="AD20" s="196"/>
      <c r="AE20" s="196"/>
      <c r="AF20" s="196"/>
      <c r="AG20" s="196"/>
    </row>
    <row r="21" spans="1:33" s="206" customFormat="1">
      <c r="A21" s="1052" t="s">
        <v>812</v>
      </c>
      <c r="B21" s="1052"/>
      <c r="C21" s="201">
        <f>C16+C20+C19</f>
        <v>0</v>
      </c>
      <c r="D21" s="201">
        <f t="shared" ref="D21:S21" si="13">D16+D20+D19</f>
        <v>0</v>
      </c>
      <c r="E21" s="201">
        <f t="shared" si="13"/>
        <v>0</v>
      </c>
      <c r="F21" s="201">
        <f t="shared" si="13"/>
        <v>0</v>
      </c>
      <c r="G21" s="201">
        <f t="shared" si="13"/>
        <v>0</v>
      </c>
      <c r="H21" s="201">
        <f t="shared" si="13"/>
        <v>0</v>
      </c>
      <c r="I21" s="201">
        <f t="shared" si="13"/>
        <v>0</v>
      </c>
      <c r="J21" s="201">
        <f t="shared" si="13"/>
        <v>0</v>
      </c>
      <c r="K21" s="201">
        <f t="shared" si="13"/>
        <v>0</v>
      </c>
      <c r="L21" s="201">
        <f t="shared" si="13"/>
        <v>0</v>
      </c>
      <c r="M21" s="201">
        <f t="shared" si="13"/>
        <v>0</v>
      </c>
      <c r="N21" s="201">
        <f t="shared" si="13"/>
        <v>0</v>
      </c>
      <c r="O21" s="201">
        <f t="shared" si="13"/>
        <v>0</v>
      </c>
      <c r="P21" s="201">
        <f t="shared" si="13"/>
        <v>0</v>
      </c>
      <c r="Q21" s="201">
        <f t="shared" si="13"/>
        <v>0</v>
      </c>
      <c r="R21" s="201">
        <f t="shared" si="13"/>
        <v>0</v>
      </c>
      <c r="S21" s="201">
        <f t="shared" si="13"/>
        <v>0</v>
      </c>
      <c r="T21" s="205">
        <f t="shared" si="8"/>
        <v>0</v>
      </c>
      <c r="U21" s="205">
        <f t="shared" si="9"/>
        <v>0</v>
      </c>
      <c r="V21" s="205">
        <f t="shared" si="10"/>
        <v>0</v>
      </c>
      <c r="W21" s="205">
        <f t="shared" si="11"/>
        <v>0</v>
      </c>
      <c r="X21" s="201">
        <f t="shared" ref="X21:AG21" si="14">X16+X20+X19</f>
        <v>0</v>
      </c>
      <c r="Y21" s="201">
        <f t="shared" si="14"/>
        <v>0</v>
      </c>
      <c r="Z21" s="201">
        <f t="shared" si="14"/>
        <v>0</v>
      </c>
      <c r="AA21" s="201">
        <f t="shared" si="14"/>
        <v>0</v>
      </c>
      <c r="AB21" s="201">
        <f t="shared" si="14"/>
        <v>0</v>
      </c>
      <c r="AC21" s="201">
        <f t="shared" si="14"/>
        <v>0</v>
      </c>
      <c r="AD21" s="201">
        <f t="shared" si="14"/>
        <v>0</v>
      </c>
      <c r="AE21" s="201">
        <f t="shared" si="14"/>
        <v>0</v>
      </c>
      <c r="AF21" s="201">
        <f t="shared" si="14"/>
        <v>0</v>
      </c>
      <c r="AG21" s="201">
        <f t="shared" si="14"/>
        <v>0</v>
      </c>
    </row>
    <row r="22" spans="1:33" s="206" customFormat="1">
      <c r="A22" s="1052" t="s">
        <v>813</v>
      </c>
      <c r="B22" s="1052"/>
      <c r="C22" s="201">
        <f>C14-C21</f>
        <v>0</v>
      </c>
      <c r="D22" s="202">
        <f t="shared" ref="D22:S22" si="15">D14-D21</f>
        <v>0</v>
      </c>
      <c r="E22" s="202">
        <f t="shared" si="15"/>
        <v>0</v>
      </c>
      <c r="F22" s="202">
        <f t="shared" si="15"/>
        <v>0</v>
      </c>
      <c r="G22" s="202">
        <f t="shared" si="15"/>
        <v>0</v>
      </c>
      <c r="H22" s="202">
        <f t="shared" si="15"/>
        <v>0</v>
      </c>
      <c r="I22" s="202">
        <f t="shared" si="15"/>
        <v>0</v>
      </c>
      <c r="J22" s="202">
        <f t="shared" si="15"/>
        <v>0</v>
      </c>
      <c r="K22" s="202">
        <f t="shared" si="15"/>
        <v>0</v>
      </c>
      <c r="L22" s="202">
        <f t="shared" si="15"/>
        <v>0</v>
      </c>
      <c r="M22" s="202">
        <f t="shared" si="15"/>
        <v>0</v>
      </c>
      <c r="N22" s="202">
        <f t="shared" si="15"/>
        <v>0</v>
      </c>
      <c r="O22" s="202">
        <f t="shared" si="15"/>
        <v>0</v>
      </c>
      <c r="P22" s="202">
        <f t="shared" si="15"/>
        <v>0</v>
      </c>
      <c r="Q22" s="202">
        <f t="shared" si="15"/>
        <v>0</v>
      </c>
      <c r="R22" s="202">
        <f t="shared" si="15"/>
        <v>0</v>
      </c>
      <c r="S22" s="202">
        <f t="shared" si="15"/>
        <v>0</v>
      </c>
      <c r="T22" s="205">
        <f t="shared" si="8"/>
        <v>0</v>
      </c>
      <c r="U22" s="205">
        <f t="shared" si="9"/>
        <v>0</v>
      </c>
      <c r="V22" s="205">
        <f t="shared" si="10"/>
        <v>0</v>
      </c>
      <c r="W22" s="205">
        <f t="shared" si="11"/>
        <v>0</v>
      </c>
      <c r="X22" s="201">
        <f t="shared" ref="X22:AG22" si="16">X14-X21</f>
        <v>0</v>
      </c>
      <c r="Y22" s="201">
        <f t="shared" si="16"/>
        <v>0</v>
      </c>
      <c r="Z22" s="201">
        <f t="shared" si="16"/>
        <v>0</v>
      </c>
      <c r="AA22" s="201">
        <f t="shared" si="16"/>
        <v>0</v>
      </c>
      <c r="AB22" s="201">
        <f t="shared" si="16"/>
        <v>0</v>
      </c>
      <c r="AC22" s="201">
        <f t="shared" si="16"/>
        <v>0</v>
      </c>
      <c r="AD22" s="201">
        <f t="shared" si="16"/>
        <v>0</v>
      </c>
      <c r="AE22" s="201">
        <f t="shared" si="16"/>
        <v>0</v>
      </c>
      <c r="AF22" s="201">
        <f t="shared" si="16"/>
        <v>0</v>
      </c>
      <c r="AG22" s="201">
        <f t="shared" si="16"/>
        <v>0</v>
      </c>
    </row>
    <row r="23" spans="1:33">
      <c r="A23" s="1053" t="s">
        <v>814</v>
      </c>
      <c r="B23" s="1054"/>
      <c r="C23" s="1054"/>
      <c r="D23" s="1054"/>
      <c r="E23" s="1054"/>
      <c r="F23" s="1054"/>
      <c r="G23" s="1054"/>
      <c r="H23" s="1054"/>
      <c r="I23" s="1054"/>
      <c r="J23" s="1054"/>
      <c r="K23" s="1054"/>
      <c r="L23" s="1054"/>
      <c r="M23" s="1054"/>
      <c r="N23" s="1054"/>
      <c r="O23" s="1054"/>
      <c r="P23" s="1054"/>
      <c r="Q23" s="1054"/>
      <c r="R23" s="1054"/>
      <c r="S23" s="207"/>
      <c r="T23" s="208"/>
      <c r="U23" s="208"/>
      <c r="V23" s="208"/>
      <c r="W23" s="208"/>
      <c r="X23" s="208"/>
      <c r="Y23" s="208"/>
      <c r="Z23" s="208"/>
      <c r="AA23" s="208"/>
      <c r="AB23" s="208"/>
      <c r="AC23" s="208"/>
      <c r="AD23" s="208"/>
      <c r="AE23" s="208"/>
      <c r="AF23" s="208"/>
      <c r="AG23" s="209"/>
    </row>
    <row r="24" spans="1:33">
      <c r="A24" s="190"/>
      <c r="B24" s="102" t="s">
        <v>815</v>
      </c>
      <c r="C24" s="101"/>
      <c r="D24" s="191"/>
      <c r="E24" s="191"/>
      <c r="F24" s="191"/>
      <c r="G24" s="191"/>
      <c r="H24" s="191"/>
      <c r="I24" s="191"/>
      <c r="J24" s="191"/>
      <c r="K24" s="191"/>
      <c r="L24" s="191"/>
      <c r="M24" s="191"/>
      <c r="N24" s="191"/>
      <c r="O24" s="191"/>
      <c r="P24" s="191"/>
      <c r="Q24" s="191"/>
      <c r="R24" s="191"/>
      <c r="S24" s="202"/>
      <c r="T24" s="198">
        <f t="shared" ref="T24:T33" si="17">SUM(D24:G24)</f>
        <v>0</v>
      </c>
      <c r="U24" s="198">
        <f t="shared" ref="U24:U33" si="18">SUM(H24:K24)</f>
        <v>0</v>
      </c>
      <c r="V24" s="198">
        <f t="shared" ref="V24:V33" si="19">SUM(L24:O24)</f>
        <v>0</v>
      </c>
      <c r="W24" s="198">
        <f t="shared" ref="W24:W33" si="20">SUM(P24:S24)</f>
        <v>0</v>
      </c>
      <c r="X24" s="201"/>
      <c r="Y24" s="201"/>
      <c r="Z24" s="201"/>
      <c r="AA24" s="201"/>
      <c r="AB24" s="201"/>
      <c r="AC24" s="201"/>
      <c r="AD24" s="201"/>
      <c r="AE24" s="201"/>
      <c r="AF24" s="201"/>
      <c r="AG24" s="201"/>
    </row>
    <row r="25" spans="1:33">
      <c r="A25" s="199">
        <v>8</v>
      </c>
      <c r="B25" s="141" t="s">
        <v>816</v>
      </c>
      <c r="C25" s="196"/>
      <c r="D25" s="197"/>
      <c r="E25" s="197"/>
      <c r="F25" s="197"/>
      <c r="G25" s="197"/>
      <c r="H25" s="197"/>
      <c r="I25" s="197"/>
      <c r="J25" s="197"/>
      <c r="K25" s="197"/>
      <c r="L25" s="197"/>
      <c r="M25" s="197"/>
      <c r="N25" s="197"/>
      <c r="O25" s="197"/>
      <c r="P25" s="197"/>
      <c r="Q25" s="197"/>
      <c r="R25" s="197"/>
      <c r="S25" s="197"/>
      <c r="T25" s="198">
        <f t="shared" si="17"/>
        <v>0</v>
      </c>
      <c r="U25" s="198">
        <f t="shared" si="18"/>
        <v>0</v>
      </c>
      <c r="V25" s="198">
        <f t="shared" si="19"/>
        <v>0</v>
      </c>
      <c r="W25" s="198">
        <f t="shared" si="20"/>
        <v>0</v>
      </c>
      <c r="X25" s="196"/>
      <c r="Y25" s="196"/>
      <c r="Z25" s="196"/>
      <c r="AA25" s="196"/>
      <c r="AB25" s="196"/>
      <c r="AC25" s="196"/>
      <c r="AD25" s="196"/>
      <c r="AE25" s="196"/>
      <c r="AF25" s="196"/>
      <c r="AG25" s="196"/>
    </row>
    <row r="26" spans="1:33">
      <c r="A26" s="1052" t="s">
        <v>817</v>
      </c>
      <c r="B26" s="1052"/>
      <c r="C26" s="101"/>
      <c r="D26" s="191"/>
      <c r="E26" s="191"/>
      <c r="F26" s="191"/>
      <c r="G26" s="191"/>
      <c r="H26" s="191"/>
      <c r="I26" s="191"/>
      <c r="J26" s="191"/>
      <c r="K26" s="191"/>
      <c r="L26" s="191"/>
      <c r="M26" s="191"/>
      <c r="N26" s="191"/>
      <c r="O26" s="191"/>
      <c r="P26" s="191"/>
      <c r="Q26" s="191"/>
      <c r="R26" s="191"/>
      <c r="S26" s="202"/>
      <c r="T26" s="198">
        <f t="shared" si="17"/>
        <v>0</v>
      </c>
      <c r="U26" s="198">
        <f t="shared" si="18"/>
        <v>0</v>
      </c>
      <c r="V26" s="198">
        <f t="shared" si="19"/>
        <v>0</v>
      </c>
      <c r="W26" s="198">
        <f t="shared" si="20"/>
        <v>0</v>
      </c>
      <c r="X26" s="201"/>
      <c r="Y26" s="201"/>
      <c r="Z26" s="201"/>
      <c r="AA26" s="201"/>
      <c r="AB26" s="201"/>
      <c r="AC26" s="201"/>
      <c r="AD26" s="201"/>
      <c r="AE26" s="201"/>
      <c r="AF26" s="201"/>
      <c r="AG26" s="201"/>
    </row>
    <row r="27" spans="1:33">
      <c r="A27" s="190"/>
      <c r="B27" s="102" t="s">
        <v>818</v>
      </c>
      <c r="C27" s="101"/>
      <c r="D27" s="191"/>
      <c r="E27" s="191"/>
      <c r="F27" s="191"/>
      <c r="G27" s="191"/>
      <c r="H27" s="191"/>
      <c r="I27" s="191"/>
      <c r="J27" s="191"/>
      <c r="K27" s="191"/>
      <c r="L27" s="191"/>
      <c r="M27" s="191"/>
      <c r="N27" s="191"/>
      <c r="O27" s="191"/>
      <c r="P27" s="191"/>
      <c r="Q27" s="191"/>
      <c r="R27" s="191"/>
      <c r="S27" s="202"/>
      <c r="T27" s="198">
        <f t="shared" si="17"/>
        <v>0</v>
      </c>
      <c r="U27" s="198">
        <f t="shared" si="18"/>
        <v>0</v>
      </c>
      <c r="V27" s="198">
        <f t="shared" si="19"/>
        <v>0</v>
      </c>
      <c r="W27" s="198">
        <f t="shared" si="20"/>
        <v>0</v>
      </c>
      <c r="X27" s="201"/>
      <c r="Y27" s="201"/>
      <c r="Z27" s="201"/>
      <c r="AA27" s="201"/>
      <c r="AB27" s="201"/>
      <c r="AC27" s="201"/>
      <c r="AD27" s="201"/>
      <c r="AE27" s="201"/>
      <c r="AF27" s="201"/>
      <c r="AG27" s="201"/>
    </row>
    <row r="28" spans="1:33" ht="13.5" customHeight="1">
      <c r="A28" s="199">
        <v>9</v>
      </c>
      <c r="B28" s="141" t="s">
        <v>819</v>
      </c>
      <c r="C28" s="196"/>
      <c r="D28" s="197"/>
      <c r="E28" s="197"/>
      <c r="F28" s="197"/>
      <c r="G28" s="197"/>
      <c r="H28" s="197"/>
      <c r="I28" s="197"/>
      <c r="J28" s="197"/>
      <c r="K28" s="197"/>
      <c r="L28" s="197"/>
      <c r="M28" s="197"/>
      <c r="N28" s="197"/>
      <c r="O28" s="197"/>
      <c r="P28" s="197"/>
      <c r="Q28" s="197"/>
      <c r="R28" s="197"/>
      <c r="S28" s="197"/>
      <c r="T28" s="198">
        <f t="shared" si="17"/>
        <v>0</v>
      </c>
      <c r="U28" s="198">
        <f t="shared" si="18"/>
        <v>0</v>
      </c>
      <c r="V28" s="198">
        <f t="shared" si="19"/>
        <v>0</v>
      </c>
      <c r="W28" s="198">
        <f t="shared" si="20"/>
        <v>0</v>
      </c>
      <c r="X28" s="196"/>
      <c r="Y28" s="196"/>
      <c r="Z28" s="196"/>
      <c r="AA28" s="196"/>
      <c r="AB28" s="196"/>
      <c r="AC28" s="196"/>
      <c r="AD28" s="196"/>
      <c r="AE28" s="196"/>
      <c r="AF28" s="196"/>
      <c r="AG28" s="196"/>
    </row>
    <row r="29" spans="1:33" ht="13.5" customHeight="1">
      <c r="A29" s="199">
        <v>10</v>
      </c>
      <c r="B29" s="141" t="s">
        <v>820</v>
      </c>
      <c r="C29" s="196"/>
      <c r="D29" s="197"/>
      <c r="E29" s="197"/>
      <c r="F29" s="197"/>
      <c r="G29" s="197"/>
      <c r="H29" s="197"/>
      <c r="I29" s="197"/>
      <c r="J29" s="197"/>
      <c r="K29" s="197"/>
      <c r="L29" s="197"/>
      <c r="M29" s="197"/>
      <c r="N29" s="197"/>
      <c r="O29" s="197"/>
      <c r="P29" s="197"/>
      <c r="Q29" s="197"/>
      <c r="R29" s="197"/>
      <c r="S29" s="197"/>
      <c r="T29" s="198">
        <f t="shared" si="17"/>
        <v>0</v>
      </c>
      <c r="U29" s="198">
        <f t="shared" si="18"/>
        <v>0</v>
      </c>
      <c r="V29" s="198">
        <f t="shared" si="19"/>
        <v>0</v>
      </c>
      <c r="W29" s="198">
        <f t="shared" si="20"/>
        <v>0</v>
      </c>
      <c r="X29" s="196"/>
      <c r="Y29" s="196"/>
      <c r="Z29" s="196"/>
      <c r="AA29" s="196"/>
      <c r="AB29" s="196"/>
      <c r="AC29" s="196"/>
      <c r="AD29" s="196"/>
      <c r="AE29" s="196"/>
      <c r="AF29" s="196"/>
      <c r="AG29" s="196"/>
    </row>
    <row r="30" spans="1:33" ht="13.5" customHeight="1">
      <c r="A30" s="199">
        <v>11</v>
      </c>
      <c r="B30" s="141" t="s">
        <v>821</v>
      </c>
      <c r="C30" s="196"/>
      <c r="D30" s="197"/>
      <c r="E30" s="197"/>
      <c r="F30" s="197"/>
      <c r="G30" s="197"/>
      <c r="H30" s="197"/>
      <c r="I30" s="197"/>
      <c r="J30" s="197"/>
      <c r="K30" s="197"/>
      <c r="L30" s="197"/>
      <c r="M30" s="197"/>
      <c r="N30" s="197"/>
      <c r="O30" s="197"/>
      <c r="P30" s="197"/>
      <c r="Q30" s="197"/>
      <c r="R30" s="197"/>
      <c r="S30" s="197"/>
      <c r="T30" s="198">
        <f t="shared" si="17"/>
        <v>0</v>
      </c>
      <c r="U30" s="198">
        <f t="shared" si="18"/>
        <v>0</v>
      </c>
      <c r="V30" s="198">
        <f t="shared" si="19"/>
        <v>0</v>
      </c>
      <c r="W30" s="198">
        <f t="shared" si="20"/>
        <v>0</v>
      </c>
      <c r="X30" s="196"/>
      <c r="Y30" s="196"/>
      <c r="Z30" s="196"/>
      <c r="AA30" s="196"/>
      <c r="AB30" s="196"/>
      <c r="AC30" s="196"/>
      <c r="AD30" s="196"/>
      <c r="AE30" s="196"/>
      <c r="AF30" s="196"/>
      <c r="AG30" s="198"/>
    </row>
    <row r="31" spans="1:33">
      <c r="A31" s="1052" t="s">
        <v>822</v>
      </c>
      <c r="B31" s="1052"/>
      <c r="C31" s="201">
        <f>SUM(C28:C30)</f>
        <v>0</v>
      </c>
      <c r="D31" s="202">
        <f>SUM(D28:D30)</f>
        <v>0</v>
      </c>
      <c r="E31" s="202">
        <f t="shared" ref="E31:AG31" si="21">SUM(E28:E30)</f>
        <v>0</v>
      </c>
      <c r="F31" s="202">
        <f t="shared" si="21"/>
        <v>0</v>
      </c>
      <c r="G31" s="202">
        <f t="shared" si="21"/>
        <v>0</v>
      </c>
      <c r="H31" s="202">
        <f t="shared" si="21"/>
        <v>0</v>
      </c>
      <c r="I31" s="202">
        <f t="shared" si="21"/>
        <v>0</v>
      </c>
      <c r="J31" s="202">
        <f t="shared" si="21"/>
        <v>0</v>
      </c>
      <c r="K31" s="202">
        <f t="shared" si="21"/>
        <v>0</v>
      </c>
      <c r="L31" s="202">
        <f t="shared" si="21"/>
        <v>0</v>
      </c>
      <c r="M31" s="202">
        <f t="shared" si="21"/>
        <v>0</v>
      </c>
      <c r="N31" s="202">
        <f t="shared" si="21"/>
        <v>0</v>
      </c>
      <c r="O31" s="202">
        <f t="shared" si="21"/>
        <v>0</v>
      </c>
      <c r="P31" s="202">
        <f t="shared" si="21"/>
        <v>0</v>
      </c>
      <c r="Q31" s="202">
        <f t="shared" si="21"/>
        <v>0</v>
      </c>
      <c r="R31" s="202">
        <f t="shared" si="21"/>
        <v>0</v>
      </c>
      <c r="S31" s="202">
        <f t="shared" si="21"/>
        <v>0</v>
      </c>
      <c r="T31" s="198">
        <f t="shared" si="17"/>
        <v>0</v>
      </c>
      <c r="U31" s="198">
        <f t="shared" si="18"/>
        <v>0</v>
      </c>
      <c r="V31" s="198">
        <f t="shared" si="19"/>
        <v>0</v>
      </c>
      <c r="W31" s="198">
        <f t="shared" si="20"/>
        <v>0</v>
      </c>
      <c r="X31" s="201">
        <f t="shared" si="21"/>
        <v>0</v>
      </c>
      <c r="Y31" s="201">
        <f t="shared" si="21"/>
        <v>0</v>
      </c>
      <c r="Z31" s="201">
        <f t="shared" si="21"/>
        <v>0</v>
      </c>
      <c r="AA31" s="201">
        <f t="shared" si="21"/>
        <v>0</v>
      </c>
      <c r="AB31" s="201">
        <f t="shared" si="21"/>
        <v>0</v>
      </c>
      <c r="AC31" s="201">
        <f t="shared" si="21"/>
        <v>0</v>
      </c>
      <c r="AD31" s="201">
        <f t="shared" si="21"/>
        <v>0</v>
      </c>
      <c r="AE31" s="201">
        <f t="shared" si="21"/>
        <v>0</v>
      </c>
      <c r="AF31" s="201">
        <f t="shared" si="21"/>
        <v>0</v>
      </c>
      <c r="AG31" s="201">
        <f t="shared" si="21"/>
        <v>0</v>
      </c>
    </row>
    <row r="32" spans="1:33">
      <c r="A32" s="1052" t="s">
        <v>823</v>
      </c>
      <c r="B32" s="1052"/>
      <c r="C32" s="201">
        <f>C26-C31</f>
        <v>0</v>
      </c>
      <c r="D32" s="202">
        <f t="shared" ref="D32:AG32" si="22">D26-D31</f>
        <v>0</v>
      </c>
      <c r="E32" s="202">
        <f t="shared" si="22"/>
        <v>0</v>
      </c>
      <c r="F32" s="202">
        <f t="shared" si="22"/>
        <v>0</v>
      </c>
      <c r="G32" s="202">
        <f t="shared" si="22"/>
        <v>0</v>
      </c>
      <c r="H32" s="202">
        <f t="shared" si="22"/>
        <v>0</v>
      </c>
      <c r="I32" s="202">
        <f t="shared" si="22"/>
        <v>0</v>
      </c>
      <c r="J32" s="202">
        <f t="shared" si="22"/>
        <v>0</v>
      </c>
      <c r="K32" s="202">
        <f t="shared" si="22"/>
        <v>0</v>
      </c>
      <c r="L32" s="202">
        <f t="shared" si="22"/>
        <v>0</v>
      </c>
      <c r="M32" s="202">
        <f t="shared" si="22"/>
        <v>0</v>
      </c>
      <c r="N32" s="202">
        <f t="shared" si="22"/>
        <v>0</v>
      </c>
      <c r="O32" s="202">
        <f t="shared" si="22"/>
        <v>0</v>
      </c>
      <c r="P32" s="202">
        <f t="shared" si="22"/>
        <v>0</v>
      </c>
      <c r="Q32" s="202">
        <f t="shared" si="22"/>
        <v>0</v>
      </c>
      <c r="R32" s="202">
        <f t="shared" si="22"/>
        <v>0</v>
      </c>
      <c r="S32" s="202">
        <f t="shared" si="22"/>
        <v>0</v>
      </c>
      <c r="T32" s="198">
        <f t="shared" si="17"/>
        <v>0</v>
      </c>
      <c r="U32" s="198">
        <f t="shared" si="18"/>
        <v>0</v>
      </c>
      <c r="V32" s="198">
        <f t="shared" si="19"/>
        <v>0</v>
      </c>
      <c r="W32" s="198">
        <f t="shared" si="20"/>
        <v>0</v>
      </c>
      <c r="X32" s="201">
        <f t="shared" si="22"/>
        <v>0</v>
      </c>
      <c r="Y32" s="201">
        <f t="shared" si="22"/>
        <v>0</v>
      </c>
      <c r="Z32" s="201">
        <f t="shared" si="22"/>
        <v>0</v>
      </c>
      <c r="AA32" s="201">
        <f t="shared" si="22"/>
        <v>0</v>
      </c>
      <c r="AB32" s="201">
        <f t="shared" si="22"/>
        <v>0</v>
      </c>
      <c r="AC32" s="201">
        <f t="shared" si="22"/>
        <v>0</v>
      </c>
      <c r="AD32" s="201">
        <f t="shared" si="22"/>
        <v>0</v>
      </c>
      <c r="AE32" s="201">
        <f t="shared" si="22"/>
        <v>0</v>
      </c>
      <c r="AF32" s="201">
        <f t="shared" si="22"/>
        <v>0</v>
      </c>
      <c r="AG32" s="201">
        <f t="shared" si="22"/>
        <v>0</v>
      </c>
    </row>
    <row r="33" spans="1:33">
      <c r="A33" s="1052" t="s">
        <v>824</v>
      </c>
      <c r="B33" s="1052"/>
      <c r="C33" s="201">
        <f>C32+C22</f>
        <v>0</v>
      </c>
      <c r="D33" s="202">
        <f t="shared" ref="D33:AG33" si="23">D32+D22</f>
        <v>0</v>
      </c>
      <c r="E33" s="202">
        <f t="shared" si="23"/>
        <v>0</v>
      </c>
      <c r="F33" s="202">
        <f t="shared" si="23"/>
        <v>0</v>
      </c>
      <c r="G33" s="202">
        <f t="shared" si="23"/>
        <v>0</v>
      </c>
      <c r="H33" s="202">
        <f t="shared" si="23"/>
        <v>0</v>
      </c>
      <c r="I33" s="202">
        <f t="shared" si="23"/>
        <v>0</v>
      </c>
      <c r="J33" s="202">
        <f t="shared" si="23"/>
        <v>0</v>
      </c>
      <c r="K33" s="202">
        <f t="shared" si="23"/>
        <v>0</v>
      </c>
      <c r="L33" s="202">
        <f t="shared" si="23"/>
        <v>0</v>
      </c>
      <c r="M33" s="202">
        <f t="shared" si="23"/>
        <v>0</v>
      </c>
      <c r="N33" s="202">
        <f t="shared" si="23"/>
        <v>0</v>
      </c>
      <c r="O33" s="202">
        <f t="shared" si="23"/>
        <v>0</v>
      </c>
      <c r="P33" s="202">
        <f t="shared" si="23"/>
        <v>0</v>
      </c>
      <c r="Q33" s="202">
        <f t="shared" si="23"/>
        <v>0</v>
      </c>
      <c r="R33" s="202">
        <f t="shared" si="23"/>
        <v>0</v>
      </c>
      <c r="S33" s="202">
        <f t="shared" si="23"/>
        <v>0</v>
      </c>
      <c r="T33" s="198">
        <f t="shared" si="17"/>
        <v>0</v>
      </c>
      <c r="U33" s="198">
        <f t="shared" si="18"/>
        <v>0</v>
      </c>
      <c r="V33" s="198">
        <f t="shared" si="19"/>
        <v>0</v>
      </c>
      <c r="W33" s="198">
        <f t="shared" si="20"/>
        <v>0</v>
      </c>
      <c r="X33" s="201">
        <f t="shared" si="23"/>
        <v>0</v>
      </c>
      <c r="Y33" s="201">
        <f t="shared" si="23"/>
        <v>0</v>
      </c>
      <c r="Z33" s="201">
        <f t="shared" si="23"/>
        <v>0</v>
      </c>
      <c r="AA33" s="201">
        <f t="shared" si="23"/>
        <v>0</v>
      </c>
      <c r="AB33" s="201">
        <f t="shared" si="23"/>
        <v>0</v>
      </c>
      <c r="AC33" s="201">
        <f t="shared" si="23"/>
        <v>0</v>
      </c>
      <c r="AD33" s="201">
        <f t="shared" si="23"/>
        <v>0</v>
      </c>
      <c r="AE33" s="201">
        <f t="shared" si="23"/>
        <v>0</v>
      </c>
      <c r="AF33" s="201">
        <f t="shared" si="23"/>
        <v>0</v>
      </c>
      <c r="AG33" s="201">
        <f t="shared" si="23"/>
        <v>0</v>
      </c>
    </row>
    <row r="34" spans="1:33">
      <c r="A34" s="1053" t="s">
        <v>825</v>
      </c>
      <c r="B34" s="1056"/>
      <c r="C34" s="1056"/>
      <c r="D34" s="1056"/>
      <c r="E34" s="1056"/>
      <c r="F34" s="1056"/>
      <c r="G34" s="1056"/>
      <c r="H34" s="1056"/>
      <c r="I34" s="1056"/>
      <c r="J34" s="1056"/>
      <c r="K34" s="1056"/>
      <c r="L34" s="1056"/>
      <c r="M34" s="1056"/>
      <c r="N34" s="1056"/>
      <c r="O34" s="1056"/>
      <c r="P34" s="1056"/>
      <c r="Q34" s="1056"/>
      <c r="R34" s="1056"/>
      <c r="S34" s="187"/>
      <c r="T34" s="188"/>
      <c r="U34" s="188"/>
      <c r="V34" s="188"/>
      <c r="W34" s="188"/>
      <c r="X34" s="188"/>
      <c r="Y34" s="188"/>
      <c r="Z34" s="188"/>
      <c r="AA34" s="188"/>
      <c r="AB34" s="188"/>
      <c r="AC34" s="188"/>
      <c r="AD34" s="188"/>
      <c r="AE34" s="188"/>
      <c r="AF34" s="188"/>
      <c r="AG34" s="210"/>
    </row>
    <row r="35" spans="1:33">
      <c r="A35" s="190"/>
      <c r="B35" s="102" t="s">
        <v>826</v>
      </c>
      <c r="C35" s="211"/>
      <c r="D35" s="212"/>
      <c r="E35" s="212"/>
      <c r="F35" s="212"/>
      <c r="G35" s="212"/>
      <c r="H35" s="212"/>
      <c r="I35" s="212"/>
      <c r="J35" s="212"/>
      <c r="K35" s="212"/>
      <c r="L35" s="212"/>
      <c r="M35" s="212"/>
      <c r="N35" s="212"/>
      <c r="O35" s="212"/>
      <c r="P35" s="212"/>
      <c r="Q35" s="212"/>
      <c r="R35" s="212"/>
      <c r="S35" s="192"/>
      <c r="T35" s="193"/>
      <c r="U35" s="193"/>
      <c r="V35" s="193"/>
      <c r="W35" s="193"/>
      <c r="X35" s="193"/>
      <c r="Y35" s="193"/>
      <c r="Z35" s="193"/>
      <c r="AA35" s="193"/>
      <c r="AB35" s="193"/>
      <c r="AC35" s="193"/>
      <c r="AD35" s="193"/>
      <c r="AE35" s="193"/>
      <c r="AF35" s="193"/>
      <c r="AG35" s="193"/>
    </row>
    <row r="36" spans="1:33">
      <c r="A36" s="199">
        <v>11</v>
      </c>
      <c r="B36" s="213" t="s">
        <v>827</v>
      </c>
      <c r="C36" s="205">
        <f>SUM(C37:C51)</f>
        <v>0</v>
      </c>
      <c r="D36" s="214"/>
      <c r="E36" s="214"/>
      <c r="F36" s="214"/>
      <c r="G36" s="214"/>
      <c r="H36" s="214"/>
      <c r="I36" s="214"/>
      <c r="J36" s="214"/>
      <c r="K36" s="214"/>
      <c r="L36" s="214"/>
      <c r="M36" s="214"/>
      <c r="N36" s="214"/>
      <c r="O36" s="214"/>
      <c r="P36" s="214">
        <f>SUM(P37:P51)</f>
        <v>0</v>
      </c>
      <c r="Q36" s="214">
        <f>SUM(Q37:Q51)</f>
        <v>0</v>
      </c>
      <c r="R36" s="214">
        <f>SUM(R37:R51)</f>
        <v>0</v>
      </c>
      <c r="S36" s="214">
        <f>SUM(S37:S51)</f>
        <v>0</v>
      </c>
      <c r="T36" s="198">
        <f t="shared" ref="T36:T52" si="24">SUM(D36:G36)</f>
        <v>0</v>
      </c>
      <c r="U36" s="198">
        <f t="shared" ref="U36:U52" si="25">SUM(H36:K36)</f>
        <v>0</v>
      </c>
      <c r="V36" s="198">
        <f t="shared" ref="V36:V52" si="26">SUM(L36:O36)</f>
        <v>0</v>
      </c>
      <c r="W36" s="198">
        <f t="shared" ref="W36:W52" si="27">SUM(P36:S36)</f>
        <v>0</v>
      </c>
      <c r="X36" s="205">
        <f t="shared" ref="X36:AG36" si="28">SUM(X37:X51)</f>
        <v>0</v>
      </c>
      <c r="Y36" s="205">
        <f t="shared" si="28"/>
        <v>0</v>
      </c>
      <c r="Z36" s="205">
        <f t="shared" si="28"/>
        <v>0</v>
      </c>
      <c r="AA36" s="205">
        <f t="shared" si="28"/>
        <v>0</v>
      </c>
      <c r="AB36" s="205">
        <f t="shared" si="28"/>
        <v>0</v>
      </c>
      <c r="AC36" s="205">
        <f t="shared" si="28"/>
        <v>0</v>
      </c>
      <c r="AD36" s="205">
        <f t="shared" si="28"/>
        <v>0</v>
      </c>
      <c r="AE36" s="205">
        <f t="shared" si="28"/>
        <v>0</v>
      </c>
      <c r="AF36" s="205">
        <f t="shared" si="28"/>
        <v>0</v>
      </c>
      <c r="AG36" s="205">
        <f t="shared" si="28"/>
        <v>0</v>
      </c>
    </row>
    <row r="37" spans="1:33">
      <c r="A37" s="199">
        <v>11.1</v>
      </c>
      <c r="B37" s="141" t="s">
        <v>526</v>
      </c>
      <c r="C37" s="198">
        <f>'5 Venituri si cheltuieli'!C8</f>
        <v>0</v>
      </c>
      <c r="D37" s="215">
        <f>'5 Venituri si cheltuieli'!D8</f>
        <v>0</v>
      </c>
      <c r="E37" s="215">
        <f>'5 Venituri si cheltuieli'!E8</f>
        <v>0</v>
      </c>
      <c r="F37" s="215">
        <f>'5 Venituri si cheltuieli'!F8</f>
        <v>0</v>
      </c>
      <c r="G37" s="215">
        <f>'5 Venituri si cheltuieli'!G8</f>
        <v>0</v>
      </c>
      <c r="H37" s="215">
        <f>'5 Venituri si cheltuieli'!H8</f>
        <v>0</v>
      </c>
      <c r="I37" s="215">
        <f>'5 Venituri si cheltuieli'!I8</f>
        <v>0</v>
      </c>
      <c r="J37" s="215">
        <f>'5 Venituri si cheltuieli'!J8</f>
        <v>0</v>
      </c>
      <c r="K37" s="215">
        <f>'5 Venituri si cheltuieli'!K8</f>
        <v>0</v>
      </c>
      <c r="L37" s="215">
        <f>'5 Venituri si cheltuieli'!L8</f>
        <v>0</v>
      </c>
      <c r="M37" s="215">
        <f>'5 Venituri si cheltuieli'!M8</f>
        <v>0</v>
      </c>
      <c r="N37" s="215">
        <f>'5 Venituri si cheltuieli'!N8</f>
        <v>0</v>
      </c>
      <c r="O37" s="215">
        <f>'5 Venituri si cheltuieli'!O8</f>
        <v>0</v>
      </c>
      <c r="P37" s="215">
        <f>'5 Venituri si cheltuieli'!P8</f>
        <v>0</v>
      </c>
      <c r="Q37" s="215">
        <f>'5 Venituri si cheltuieli'!Q8</f>
        <v>0</v>
      </c>
      <c r="R37" s="215">
        <f>'5 Venituri si cheltuieli'!R8</f>
        <v>0</v>
      </c>
      <c r="S37" s="215">
        <f>'5 Venituri si cheltuieli'!S8</f>
        <v>0</v>
      </c>
      <c r="T37" s="198">
        <f t="shared" si="24"/>
        <v>0</v>
      </c>
      <c r="U37" s="198">
        <f t="shared" si="25"/>
        <v>0</v>
      </c>
      <c r="V37" s="198">
        <f t="shared" si="26"/>
        <v>0</v>
      </c>
      <c r="W37" s="198">
        <f t="shared" si="27"/>
        <v>0</v>
      </c>
      <c r="X37" s="198">
        <f>'5 Venituri si cheltuieli'!X8</f>
        <v>0</v>
      </c>
      <c r="Y37" s="198">
        <f>'5 Venituri si cheltuieli'!Y8</f>
        <v>0</v>
      </c>
      <c r="Z37" s="198">
        <f>'5 Venituri si cheltuieli'!Z8</f>
        <v>0</v>
      </c>
      <c r="AA37" s="198">
        <f>'5 Venituri si cheltuieli'!AA8</f>
        <v>0</v>
      </c>
      <c r="AB37" s="198">
        <f>'5 Venituri si cheltuieli'!AB8</f>
        <v>0</v>
      </c>
      <c r="AC37" s="198">
        <f>'5 Venituri si cheltuieli'!AC8</f>
        <v>0</v>
      </c>
      <c r="AD37" s="198">
        <f>'5 Venituri si cheltuieli'!AD8</f>
        <v>0</v>
      </c>
      <c r="AE37" s="198">
        <f>'5 Venituri si cheltuieli'!AE8</f>
        <v>0</v>
      </c>
      <c r="AF37" s="198">
        <f>'5 Venituri si cheltuieli'!AF8</f>
        <v>0</v>
      </c>
      <c r="AG37" s="198">
        <f>'5 Venituri si cheltuieli'!AG8</f>
        <v>0</v>
      </c>
    </row>
    <row r="38" spans="1:33">
      <c r="A38" s="199" t="s">
        <v>828</v>
      </c>
      <c r="B38" s="141" t="s">
        <v>527</v>
      </c>
      <c r="C38" s="198">
        <f>'5 Venituri si cheltuieli'!C9</f>
        <v>0</v>
      </c>
      <c r="D38" s="215">
        <f>'5 Venituri si cheltuieli'!D9</f>
        <v>0</v>
      </c>
      <c r="E38" s="215">
        <f>'5 Venituri si cheltuieli'!E9</f>
        <v>0</v>
      </c>
      <c r="F38" s="215">
        <f>'5 Venituri si cheltuieli'!F9</f>
        <v>0</v>
      </c>
      <c r="G38" s="215">
        <f>'5 Venituri si cheltuieli'!G9</f>
        <v>0</v>
      </c>
      <c r="H38" s="215">
        <f>'5 Venituri si cheltuieli'!H9</f>
        <v>0</v>
      </c>
      <c r="I38" s="215">
        <f>'5 Venituri si cheltuieli'!I9</f>
        <v>0</v>
      </c>
      <c r="J38" s="215">
        <f>'5 Venituri si cheltuieli'!J9</f>
        <v>0</v>
      </c>
      <c r="K38" s="215">
        <f>'5 Venituri si cheltuieli'!K9</f>
        <v>0</v>
      </c>
      <c r="L38" s="215">
        <f>'5 Venituri si cheltuieli'!L9</f>
        <v>0</v>
      </c>
      <c r="M38" s="215">
        <f>'5 Venituri si cheltuieli'!M9</f>
        <v>0</v>
      </c>
      <c r="N38" s="215">
        <f>'5 Venituri si cheltuieli'!N9</f>
        <v>0</v>
      </c>
      <c r="O38" s="215">
        <f>'5 Venituri si cheltuieli'!O9</f>
        <v>0</v>
      </c>
      <c r="P38" s="215">
        <f>'5 Venituri si cheltuieli'!P9</f>
        <v>0</v>
      </c>
      <c r="Q38" s="215">
        <f>'5 Venituri si cheltuieli'!Q9</f>
        <v>0</v>
      </c>
      <c r="R38" s="215">
        <f>'5 Venituri si cheltuieli'!R9</f>
        <v>0</v>
      </c>
      <c r="S38" s="215">
        <f>'5 Venituri si cheltuieli'!S9</f>
        <v>0</v>
      </c>
      <c r="T38" s="198">
        <f t="shared" si="24"/>
        <v>0</v>
      </c>
      <c r="U38" s="198">
        <f t="shared" si="25"/>
        <v>0</v>
      </c>
      <c r="V38" s="198">
        <f t="shared" si="26"/>
        <v>0</v>
      </c>
      <c r="W38" s="198">
        <f t="shared" si="27"/>
        <v>0</v>
      </c>
      <c r="X38" s="198">
        <f>'5 Venituri si cheltuieli'!X9</f>
        <v>0</v>
      </c>
      <c r="Y38" s="198">
        <f>'5 Venituri si cheltuieli'!Y9</f>
        <v>0</v>
      </c>
      <c r="Z38" s="198">
        <f>'5 Venituri si cheltuieli'!Z9</f>
        <v>0</v>
      </c>
      <c r="AA38" s="198">
        <f>'5 Venituri si cheltuieli'!AA9</f>
        <v>0</v>
      </c>
      <c r="AB38" s="198">
        <f>'5 Venituri si cheltuieli'!AB9</f>
        <v>0</v>
      </c>
      <c r="AC38" s="198">
        <f>'5 Venituri si cheltuieli'!AC9</f>
        <v>0</v>
      </c>
      <c r="AD38" s="198">
        <f>'5 Venituri si cheltuieli'!AD9</f>
        <v>0</v>
      </c>
      <c r="AE38" s="198">
        <f>'5 Venituri si cheltuieli'!AE9</f>
        <v>0</v>
      </c>
      <c r="AF38" s="198">
        <f>'5 Venituri si cheltuieli'!AF9</f>
        <v>0</v>
      </c>
      <c r="AG38" s="198">
        <f>'5 Venituri si cheltuieli'!AG9</f>
        <v>0</v>
      </c>
    </row>
    <row r="39" spans="1:33">
      <c r="A39" s="199" t="s">
        <v>829</v>
      </c>
      <c r="B39" s="141" t="s">
        <v>528</v>
      </c>
      <c r="C39" s="198">
        <f>'5 Venituri si cheltuieli'!C10</f>
        <v>0</v>
      </c>
      <c r="D39" s="215">
        <f>'5 Venituri si cheltuieli'!D10</f>
        <v>0</v>
      </c>
      <c r="E39" s="215">
        <f>'5 Venituri si cheltuieli'!E10</f>
        <v>0</v>
      </c>
      <c r="F39" s="215">
        <f>'5 Venituri si cheltuieli'!F10</f>
        <v>0</v>
      </c>
      <c r="G39" s="215">
        <f>'5 Venituri si cheltuieli'!G10</f>
        <v>0</v>
      </c>
      <c r="H39" s="215">
        <f>'5 Venituri si cheltuieli'!H10</f>
        <v>0</v>
      </c>
      <c r="I39" s="215">
        <f>'5 Venituri si cheltuieli'!I10</f>
        <v>0</v>
      </c>
      <c r="J39" s="215">
        <f>'5 Venituri si cheltuieli'!J10</f>
        <v>0</v>
      </c>
      <c r="K39" s="215">
        <f>'5 Venituri si cheltuieli'!K10</f>
        <v>0</v>
      </c>
      <c r="L39" s="215">
        <f>'5 Venituri si cheltuieli'!L10</f>
        <v>0</v>
      </c>
      <c r="M39" s="215">
        <f>'5 Venituri si cheltuieli'!M10</f>
        <v>0</v>
      </c>
      <c r="N39" s="215">
        <f>'5 Venituri si cheltuieli'!N10</f>
        <v>0</v>
      </c>
      <c r="O39" s="215">
        <f>'5 Venituri si cheltuieli'!O10</f>
        <v>0</v>
      </c>
      <c r="P39" s="215">
        <f>'5 Venituri si cheltuieli'!P10</f>
        <v>0</v>
      </c>
      <c r="Q39" s="215">
        <f>'5 Venituri si cheltuieli'!Q10</f>
        <v>0</v>
      </c>
      <c r="R39" s="215">
        <f>'5 Venituri si cheltuieli'!R10</f>
        <v>0</v>
      </c>
      <c r="S39" s="215">
        <f>'5 Venituri si cheltuieli'!S10</f>
        <v>0</v>
      </c>
      <c r="T39" s="198">
        <f t="shared" si="24"/>
        <v>0</v>
      </c>
      <c r="U39" s="198">
        <f t="shared" si="25"/>
        <v>0</v>
      </c>
      <c r="V39" s="198">
        <f t="shared" si="26"/>
        <v>0</v>
      </c>
      <c r="W39" s="198">
        <f t="shared" si="27"/>
        <v>0</v>
      </c>
      <c r="X39" s="198">
        <f>'5 Venituri si cheltuieli'!X10</f>
        <v>0</v>
      </c>
      <c r="Y39" s="198">
        <f>'5 Venituri si cheltuieli'!Y10</f>
        <v>0</v>
      </c>
      <c r="Z39" s="198">
        <f>'5 Venituri si cheltuieli'!Z10</f>
        <v>0</v>
      </c>
      <c r="AA39" s="198">
        <f>'5 Venituri si cheltuieli'!AA10</f>
        <v>0</v>
      </c>
      <c r="AB39" s="198">
        <f>'5 Venituri si cheltuieli'!AB10</f>
        <v>0</v>
      </c>
      <c r="AC39" s="198">
        <f>'5 Venituri si cheltuieli'!AC10</f>
        <v>0</v>
      </c>
      <c r="AD39" s="198">
        <f>'5 Venituri si cheltuieli'!AD10</f>
        <v>0</v>
      </c>
      <c r="AE39" s="198">
        <f>'5 Venituri si cheltuieli'!AE10</f>
        <v>0</v>
      </c>
      <c r="AF39" s="198">
        <f>'5 Venituri si cheltuieli'!AF10</f>
        <v>0</v>
      </c>
      <c r="AG39" s="198">
        <f>'5 Venituri si cheltuieli'!AG10</f>
        <v>0</v>
      </c>
    </row>
    <row r="40" spans="1:33">
      <c r="A40" s="199" t="s">
        <v>830</v>
      </c>
      <c r="B40" s="141" t="s">
        <v>529</v>
      </c>
      <c r="C40" s="198">
        <f>'5 Venituri si cheltuieli'!C11</f>
        <v>0</v>
      </c>
      <c r="D40" s="215">
        <f>'5 Venituri si cheltuieli'!D11</f>
        <v>0</v>
      </c>
      <c r="E40" s="215">
        <f>'5 Venituri si cheltuieli'!E11</f>
        <v>0</v>
      </c>
      <c r="F40" s="215">
        <f>'5 Venituri si cheltuieli'!F11</f>
        <v>0</v>
      </c>
      <c r="G40" s="215">
        <f>'5 Venituri si cheltuieli'!G11</f>
        <v>0</v>
      </c>
      <c r="H40" s="215">
        <f>'5 Venituri si cheltuieli'!H11</f>
        <v>0</v>
      </c>
      <c r="I40" s="215">
        <f>'5 Venituri si cheltuieli'!I11</f>
        <v>0</v>
      </c>
      <c r="J40" s="215">
        <f>'5 Venituri si cheltuieli'!J11</f>
        <v>0</v>
      </c>
      <c r="K40" s="215">
        <f>'5 Venituri si cheltuieli'!K11</f>
        <v>0</v>
      </c>
      <c r="L40" s="215">
        <f>'5 Venituri si cheltuieli'!L11</f>
        <v>0</v>
      </c>
      <c r="M40" s="215">
        <f>'5 Venituri si cheltuieli'!M11</f>
        <v>0</v>
      </c>
      <c r="N40" s="215">
        <f>'5 Venituri si cheltuieli'!N11</f>
        <v>0</v>
      </c>
      <c r="O40" s="215">
        <f>'5 Venituri si cheltuieli'!O11</f>
        <v>0</v>
      </c>
      <c r="P40" s="215">
        <f>'5 Venituri si cheltuieli'!P11</f>
        <v>0</v>
      </c>
      <c r="Q40" s="215">
        <f>'5 Venituri si cheltuieli'!Q11</f>
        <v>0</v>
      </c>
      <c r="R40" s="215">
        <f>'5 Venituri si cheltuieli'!R11</f>
        <v>0</v>
      </c>
      <c r="S40" s="215">
        <f>'5 Venituri si cheltuieli'!S11</f>
        <v>0</v>
      </c>
      <c r="T40" s="198">
        <f t="shared" si="24"/>
        <v>0</v>
      </c>
      <c r="U40" s="198">
        <f t="shared" si="25"/>
        <v>0</v>
      </c>
      <c r="V40" s="198">
        <f t="shared" si="26"/>
        <v>0</v>
      </c>
      <c r="W40" s="198">
        <f t="shared" si="27"/>
        <v>0</v>
      </c>
      <c r="X40" s="198">
        <f>'5 Venituri si cheltuieli'!X11</f>
        <v>0</v>
      </c>
      <c r="Y40" s="198">
        <f>'5 Venituri si cheltuieli'!Y11</f>
        <v>0</v>
      </c>
      <c r="Z40" s="198">
        <f>'5 Venituri si cheltuieli'!Z11</f>
        <v>0</v>
      </c>
      <c r="AA40" s="198">
        <f>'5 Venituri si cheltuieli'!AA11</f>
        <v>0</v>
      </c>
      <c r="AB40" s="198">
        <f>'5 Venituri si cheltuieli'!AB11</f>
        <v>0</v>
      </c>
      <c r="AC40" s="198">
        <f>'5 Venituri si cheltuieli'!AC11</f>
        <v>0</v>
      </c>
      <c r="AD40" s="198">
        <f>'5 Venituri si cheltuieli'!AD11</f>
        <v>0</v>
      </c>
      <c r="AE40" s="198">
        <f>'5 Venituri si cheltuieli'!AE11</f>
        <v>0</v>
      </c>
      <c r="AF40" s="198">
        <f>'5 Venituri si cheltuieli'!AF11</f>
        <v>0</v>
      </c>
      <c r="AG40" s="198">
        <f>'5 Venituri si cheltuieli'!AG11</f>
        <v>0</v>
      </c>
    </row>
    <row r="41" spans="1:33">
      <c r="A41" s="199" t="s">
        <v>831</v>
      </c>
      <c r="B41" s="141" t="s">
        <v>530</v>
      </c>
      <c r="C41" s="198">
        <f>'5 Venituri si cheltuieli'!C12</f>
        <v>0</v>
      </c>
      <c r="D41" s="215">
        <f>'5 Venituri si cheltuieli'!D12</f>
        <v>0</v>
      </c>
      <c r="E41" s="215">
        <f>'5 Venituri si cheltuieli'!E12</f>
        <v>0</v>
      </c>
      <c r="F41" s="215">
        <f>'5 Venituri si cheltuieli'!F12</f>
        <v>0</v>
      </c>
      <c r="G41" s="215">
        <f>'5 Venituri si cheltuieli'!G12</f>
        <v>0</v>
      </c>
      <c r="H41" s="215">
        <f>'5 Venituri si cheltuieli'!H12</f>
        <v>0</v>
      </c>
      <c r="I41" s="215">
        <f>'5 Venituri si cheltuieli'!I12</f>
        <v>0</v>
      </c>
      <c r="J41" s="215">
        <f>'5 Venituri si cheltuieli'!J12</f>
        <v>0</v>
      </c>
      <c r="K41" s="215">
        <f>'5 Venituri si cheltuieli'!K12</f>
        <v>0</v>
      </c>
      <c r="L41" s="215">
        <f>'5 Venituri si cheltuieli'!L12</f>
        <v>0</v>
      </c>
      <c r="M41" s="215">
        <f>'5 Venituri si cheltuieli'!M12</f>
        <v>0</v>
      </c>
      <c r="N41" s="215">
        <f>'5 Venituri si cheltuieli'!N12</f>
        <v>0</v>
      </c>
      <c r="O41" s="215">
        <f>'5 Venituri si cheltuieli'!O12</f>
        <v>0</v>
      </c>
      <c r="P41" s="215">
        <f>'5 Venituri si cheltuieli'!P12</f>
        <v>0</v>
      </c>
      <c r="Q41" s="215">
        <f>'5 Venituri si cheltuieli'!Q12</f>
        <v>0</v>
      </c>
      <c r="R41" s="215">
        <f>'5 Venituri si cheltuieli'!R12</f>
        <v>0</v>
      </c>
      <c r="S41" s="215">
        <f>'5 Venituri si cheltuieli'!S12</f>
        <v>0</v>
      </c>
      <c r="T41" s="198">
        <f t="shared" si="24"/>
        <v>0</v>
      </c>
      <c r="U41" s="198">
        <f t="shared" si="25"/>
        <v>0</v>
      </c>
      <c r="V41" s="198">
        <f t="shared" si="26"/>
        <v>0</v>
      </c>
      <c r="W41" s="198">
        <f t="shared" si="27"/>
        <v>0</v>
      </c>
      <c r="X41" s="198">
        <f>'5 Venituri si cheltuieli'!X12</f>
        <v>0</v>
      </c>
      <c r="Y41" s="198">
        <f>'5 Venituri si cheltuieli'!Y12</f>
        <v>0</v>
      </c>
      <c r="Z41" s="198">
        <f>'5 Venituri si cheltuieli'!Z12</f>
        <v>0</v>
      </c>
      <c r="AA41" s="198">
        <f>'5 Venituri si cheltuieli'!AA12</f>
        <v>0</v>
      </c>
      <c r="AB41" s="198">
        <f>'5 Venituri si cheltuieli'!AB12</f>
        <v>0</v>
      </c>
      <c r="AC41" s="198">
        <f>'5 Venituri si cheltuieli'!AC12</f>
        <v>0</v>
      </c>
      <c r="AD41" s="198">
        <f>'5 Venituri si cheltuieli'!AD12</f>
        <v>0</v>
      </c>
      <c r="AE41" s="198">
        <f>'5 Venituri si cheltuieli'!AE12</f>
        <v>0</v>
      </c>
      <c r="AF41" s="198">
        <f>'5 Venituri si cheltuieli'!AF12</f>
        <v>0</v>
      </c>
      <c r="AG41" s="198">
        <f>'5 Venituri si cheltuieli'!AG12</f>
        <v>0</v>
      </c>
    </row>
    <row r="42" spans="1:33">
      <c r="A42" s="199" t="s">
        <v>832</v>
      </c>
      <c r="B42" s="141" t="s">
        <v>531</v>
      </c>
      <c r="C42" s="198">
        <f>'5 Venituri si cheltuieli'!C13</f>
        <v>0</v>
      </c>
      <c r="D42" s="215">
        <f>'5 Venituri si cheltuieli'!D13</f>
        <v>0</v>
      </c>
      <c r="E42" s="215">
        <f>'5 Venituri si cheltuieli'!E13</f>
        <v>0</v>
      </c>
      <c r="F42" s="215">
        <f>'5 Venituri si cheltuieli'!F13</f>
        <v>0</v>
      </c>
      <c r="G42" s="215">
        <f>'5 Venituri si cheltuieli'!G13</f>
        <v>0</v>
      </c>
      <c r="H42" s="215">
        <f>'5 Venituri si cheltuieli'!H13</f>
        <v>0</v>
      </c>
      <c r="I42" s="215">
        <f>'5 Venituri si cheltuieli'!I13</f>
        <v>0</v>
      </c>
      <c r="J42" s="215">
        <f>'5 Venituri si cheltuieli'!J13</f>
        <v>0</v>
      </c>
      <c r="K42" s="215">
        <f>'5 Venituri si cheltuieli'!K13</f>
        <v>0</v>
      </c>
      <c r="L42" s="215">
        <f>'5 Venituri si cheltuieli'!L13</f>
        <v>0</v>
      </c>
      <c r="M42" s="215">
        <f>'5 Venituri si cheltuieli'!M13</f>
        <v>0</v>
      </c>
      <c r="N42" s="215">
        <f>'5 Venituri si cheltuieli'!N13</f>
        <v>0</v>
      </c>
      <c r="O42" s="215">
        <f>'5 Venituri si cheltuieli'!O13</f>
        <v>0</v>
      </c>
      <c r="P42" s="215">
        <f>'5 Venituri si cheltuieli'!P13</f>
        <v>0</v>
      </c>
      <c r="Q42" s="215">
        <f>'5 Venituri si cheltuieli'!Q13</f>
        <v>0</v>
      </c>
      <c r="R42" s="215">
        <f>'5 Venituri si cheltuieli'!R13</f>
        <v>0</v>
      </c>
      <c r="S42" s="215">
        <f>'5 Venituri si cheltuieli'!S13</f>
        <v>0</v>
      </c>
      <c r="T42" s="198">
        <f t="shared" si="24"/>
        <v>0</v>
      </c>
      <c r="U42" s="198">
        <f t="shared" si="25"/>
        <v>0</v>
      </c>
      <c r="V42" s="198">
        <f t="shared" si="26"/>
        <v>0</v>
      </c>
      <c r="W42" s="198">
        <f t="shared" si="27"/>
        <v>0</v>
      </c>
      <c r="X42" s="198">
        <f>'5 Venituri si cheltuieli'!X13</f>
        <v>0</v>
      </c>
      <c r="Y42" s="198">
        <f>'5 Venituri si cheltuieli'!Y13</f>
        <v>0</v>
      </c>
      <c r="Z42" s="198">
        <f>'5 Venituri si cheltuieli'!Z13</f>
        <v>0</v>
      </c>
      <c r="AA42" s="198">
        <f>'5 Venituri si cheltuieli'!AA13</f>
        <v>0</v>
      </c>
      <c r="AB42" s="198">
        <f>'5 Venituri si cheltuieli'!AB13</f>
        <v>0</v>
      </c>
      <c r="AC42" s="198">
        <f>'5 Venituri si cheltuieli'!AC13</f>
        <v>0</v>
      </c>
      <c r="AD42" s="198">
        <f>'5 Venituri si cheltuieli'!AD13</f>
        <v>0</v>
      </c>
      <c r="AE42" s="198">
        <f>'5 Venituri si cheltuieli'!AE13</f>
        <v>0</v>
      </c>
      <c r="AF42" s="198">
        <f>'5 Venituri si cheltuieli'!AF13</f>
        <v>0</v>
      </c>
      <c r="AG42" s="198">
        <f>'5 Venituri si cheltuieli'!AG13</f>
        <v>0</v>
      </c>
    </row>
    <row r="43" spans="1:33">
      <c r="A43" s="199" t="s">
        <v>833</v>
      </c>
      <c r="B43" s="141" t="s">
        <v>532</v>
      </c>
      <c r="C43" s="198">
        <f>'5 Venituri si cheltuieli'!C14</f>
        <v>0</v>
      </c>
      <c r="D43" s="215">
        <f>'5 Venituri si cheltuieli'!D14</f>
        <v>0</v>
      </c>
      <c r="E43" s="215">
        <f>'5 Venituri si cheltuieli'!E14</f>
        <v>0</v>
      </c>
      <c r="F43" s="215">
        <f>'5 Venituri si cheltuieli'!F14</f>
        <v>0</v>
      </c>
      <c r="G43" s="215">
        <f>'5 Venituri si cheltuieli'!G14</f>
        <v>0</v>
      </c>
      <c r="H43" s="215">
        <f>'5 Venituri si cheltuieli'!H14</f>
        <v>0</v>
      </c>
      <c r="I43" s="215">
        <f>'5 Venituri si cheltuieli'!I14</f>
        <v>0</v>
      </c>
      <c r="J43" s="215">
        <f>'5 Venituri si cheltuieli'!J14</f>
        <v>0</v>
      </c>
      <c r="K43" s="215">
        <f>'5 Venituri si cheltuieli'!K14</f>
        <v>0</v>
      </c>
      <c r="L43" s="215">
        <f>'5 Venituri si cheltuieli'!L14</f>
        <v>0</v>
      </c>
      <c r="M43" s="215">
        <f>'5 Venituri si cheltuieli'!M14</f>
        <v>0</v>
      </c>
      <c r="N43" s="215">
        <f>'5 Venituri si cheltuieli'!N14</f>
        <v>0</v>
      </c>
      <c r="O43" s="215">
        <f>'5 Venituri si cheltuieli'!O14</f>
        <v>0</v>
      </c>
      <c r="P43" s="215">
        <f>'5 Venituri si cheltuieli'!P14</f>
        <v>0</v>
      </c>
      <c r="Q43" s="215">
        <f>'5 Venituri si cheltuieli'!Q14</f>
        <v>0</v>
      </c>
      <c r="R43" s="215">
        <f>'5 Venituri si cheltuieli'!R14</f>
        <v>0</v>
      </c>
      <c r="S43" s="215">
        <f>'5 Venituri si cheltuieli'!S14</f>
        <v>0</v>
      </c>
      <c r="T43" s="198">
        <f t="shared" si="24"/>
        <v>0</v>
      </c>
      <c r="U43" s="198">
        <f t="shared" si="25"/>
        <v>0</v>
      </c>
      <c r="V43" s="198">
        <f t="shared" si="26"/>
        <v>0</v>
      </c>
      <c r="W43" s="198">
        <f t="shared" si="27"/>
        <v>0</v>
      </c>
      <c r="X43" s="198">
        <f>'5 Venituri si cheltuieli'!X14</f>
        <v>0</v>
      </c>
      <c r="Y43" s="198">
        <f>'5 Venituri si cheltuieli'!Y14</f>
        <v>0</v>
      </c>
      <c r="Z43" s="198">
        <f>'5 Venituri si cheltuieli'!Z14</f>
        <v>0</v>
      </c>
      <c r="AA43" s="198">
        <f>'5 Venituri si cheltuieli'!AA14</f>
        <v>0</v>
      </c>
      <c r="AB43" s="198">
        <f>'5 Venituri si cheltuieli'!AB14</f>
        <v>0</v>
      </c>
      <c r="AC43" s="198">
        <f>'5 Venituri si cheltuieli'!AC14</f>
        <v>0</v>
      </c>
      <c r="AD43" s="198">
        <f>'5 Venituri si cheltuieli'!AD14</f>
        <v>0</v>
      </c>
      <c r="AE43" s="198">
        <f>'5 Venituri si cheltuieli'!AE14</f>
        <v>0</v>
      </c>
      <c r="AF43" s="198">
        <f>'5 Venituri si cheltuieli'!AF14</f>
        <v>0</v>
      </c>
      <c r="AG43" s="198">
        <f>'5 Venituri si cheltuieli'!AG14</f>
        <v>0</v>
      </c>
    </row>
    <row r="44" spans="1:33">
      <c r="A44" s="199" t="s">
        <v>834</v>
      </c>
      <c r="B44" s="141" t="s">
        <v>533</v>
      </c>
      <c r="C44" s="198">
        <f>'5 Venituri si cheltuieli'!C15</f>
        <v>0</v>
      </c>
      <c r="D44" s="215">
        <f>'5 Venituri si cheltuieli'!D15</f>
        <v>0</v>
      </c>
      <c r="E44" s="215">
        <f>'5 Venituri si cheltuieli'!E15</f>
        <v>0</v>
      </c>
      <c r="F44" s="215">
        <f>'5 Venituri si cheltuieli'!F15</f>
        <v>0</v>
      </c>
      <c r="G44" s="215">
        <f>'5 Venituri si cheltuieli'!G15</f>
        <v>0</v>
      </c>
      <c r="H44" s="215">
        <f>'5 Venituri si cheltuieli'!H15</f>
        <v>0</v>
      </c>
      <c r="I44" s="215">
        <f>'5 Venituri si cheltuieli'!I15</f>
        <v>0</v>
      </c>
      <c r="J44" s="215">
        <f>'5 Venituri si cheltuieli'!J15</f>
        <v>0</v>
      </c>
      <c r="K44" s="215">
        <f>'5 Venituri si cheltuieli'!K15</f>
        <v>0</v>
      </c>
      <c r="L44" s="215">
        <f>'5 Venituri si cheltuieli'!L15</f>
        <v>0</v>
      </c>
      <c r="M44" s="215">
        <f>'5 Venituri si cheltuieli'!M15</f>
        <v>0</v>
      </c>
      <c r="N44" s="215">
        <f>'5 Venituri si cheltuieli'!N15</f>
        <v>0</v>
      </c>
      <c r="O44" s="215">
        <f>'5 Venituri si cheltuieli'!O15</f>
        <v>0</v>
      </c>
      <c r="P44" s="215">
        <f>'5 Venituri si cheltuieli'!P15</f>
        <v>0</v>
      </c>
      <c r="Q44" s="215">
        <f>'5 Venituri si cheltuieli'!Q15</f>
        <v>0</v>
      </c>
      <c r="R44" s="215">
        <f>'5 Venituri si cheltuieli'!R15</f>
        <v>0</v>
      </c>
      <c r="S44" s="215">
        <f>'5 Venituri si cheltuieli'!S15</f>
        <v>0</v>
      </c>
      <c r="T44" s="198">
        <f t="shared" si="24"/>
        <v>0</v>
      </c>
      <c r="U44" s="198">
        <f t="shared" si="25"/>
        <v>0</v>
      </c>
      <c r="V44" s="198">
        <f t="shared" si="26"/>
        <v>0</v>
      </c>
      <c r="W44" s="198">
        <f t="shared" si="27"/>
        <v>0</v>
      </c>
      <c r="X44" s="198">
        <f>'5 Venituri si cheltuieli'!X15</f>
        <v>0</v>
      </c>
      <c r="Y44" s="198">
        <f>'5 Venituri si cheltuieli'!Y15</f>
        <v>0</v>
      </c>
      <c r="Z44" s="198">
        <f>'5 Venituri si cheltuieli'!Z15</f>
        <v>0</v>
      </c>
      <c r="AA44" s="198">
        <f>'5 Venituri si cheltuieli'!AA15</f>
        <v>0</v>
      </c>
      <c r="AB44" s="198">
        <f>'5 Venituri si cheltuieli'!AB15</f>
        <v>0</v>
      </c>
      <c r="AC44" s="198">
        <f>'5 Venituri si cheltuieli'!AC15</f>
        <v>0</v>
      </c>
      <c r="AD44" s="198">
        <f>'5 Venituri si cheltuieli'!AD15</f>
        <v>0</v>
      </c>
      <c r="AE44" s="198">
        <f>'5 Venituri si cheltuieli'!AE15</f>
        <v>0</v>
      </c>
      <c r="AF44" s="198">
        <f>'5 Venituri si cheltuieli'!AF15</f>
        <v>0</v>
      </c>
      <c r="AG44" s="198">
        <f>'5 Venituri si cheltuieli'!AG15</f>
        <v>0</v>
      </c>
    </row>
    <row r="45" spans="1:33">
      <c r="A45" s="199" t="s">
        <v>835</v>
      </c>
      <c r="B45" s="141" t="s">
        <v>339</v>
      </c>
      <c r="C45" s="198">
        <f>'5 Venituri si cheltuieli'!C16</f>
        <v>0</v>
      </c>
      <c r="D45" s="215">
        <f>'5 Venituri si cheltuieli'!D16</f>
        <v>0</v>
      </c>
      <c r="E45" s="215">
        <f>'5 Venituri si cheltuieli'!E16</f>
        <v>0</v>
      </c>
      <c r="F45" s="215">
        <f>'5 Venituri si cheltuieli'!F16</f>
        <v>0</v>
      </c>
      <c r="G45" s="215">
        <f>'5 Venituri si cheltuieli'!G16</f>
        <v>0</v>
      </c>
      <c r="H45" s="215">
        <f>'5 Venituri si cheltuieli'!H16</f>
        <v>0</v>
      </c>
      <c r="I45" s="215">
        <f>'5 Venituri si cheltuieli'!I16</f>
        <v>0</v>
      </c>
      <c r="J45" s="215">
        <f>'5 Venituri si cheltuieli'!J16</f>
        <v>0</v>
      </c>
      <c r="K45" s="215">
        <f>'5 Venituri si cheltuieli'!K16</f>
        <v>0</v>
      </c>
      <c r="L45" s="215">
        <f>'5 Venituri si cheltuieli'!L16</f>
        <v>0</v>
      </c>
      <c r="M45" s="215">
        <f>'5 Venituri si cheltuieli'!M16</f>
        <v>0</v>
      </c>
      <c r="N45" s="215">
        <f>'5 Venituri si cheltuieli'!N16</f>
        <v>0</v>
      </c>
      <c r="O45" s="215">
        <f>'5 Venituri si cheltuieli'!O16</f>
        <v>0</v>
      </c>
      <c r="P45" s="215">
        <f>'5 Venituri si cheltuieli'!P16</f>
        <v>0</v>
      </c>
      <c r="Q45" s="215">
        <f>'5 Venituri si cheltuieli'!Q16</f>
        <v>0</v>
      </c>
      <c r="R45" s="215">
        <f>'5 Venituri si cheltuieli'!R16</f>
        <v>0</v>
      </c>
      <c r="S45" s="215">
        <f>'5 Venituri si cheltuieli'!S16</f>
        <v>0</v>
      </c>
      <c r="T45" s="198">
        <f t="shared" si="24"/>
        <v>0</v>
      </c>
      <c r="U45" s="198">
        <f t="shared" si="25"/>
        <v>0</v>
      </c>
      <c r="V45" s="198">
        <f t="shared" si="26"/>
        <v>0</v>
      </c>
      <c r="W45" s="198">
        <f t="shared" si="27"/>
        <v>0</v>
      </c>
      <c r="X45" s="198">
        <f>'5 Venituri si cheltuieli'!X16</f>
        <v>0</v>
      </c>
      <c r="Y45" s="198">
        <f>'5 Venituri si cheltuieli'!Y16</f>
        <v>0</v>
      </c>
      <c r="Z45" s="198">
        <f>'5 Venituri si cheltuieli'!Z16</f>
        <v>0</v>
      </c>
      <c r="AA45" s="198">
        <f>'5 Venituri si cheltuieli'!AA16</f>
        <v>0</v>
      </c>
      <c r="AB45" s="198">
        <f>'5 Venituri si cheltuieli'!AB16</f>
        <v>0</v>
      </c>
      <c r="AC45" s="198">
        <f>'5 Venituri si cheltuieli'!AC16</f>
        <v>0</v>
      </c>
      <c r="AD45" s="198">
        <f>'5 Venituri si cheltuieli'!AD16</f>
        <v>0</v>
      </c>
      <c r="AE45" s="198">
        <f>'5 Venituri si cheltuieli'!AE16</f>
        <v>0</v>
      </c>
      <c r="AF45" s="198">
        <f>'5 Venituri si cheltuieli'!AF16</f>
        <v>0</v>
      </c>
      <c r="AG45" s="198">
        <f>'5 Venituri si cheltuieli'!AG16</f>
        <v>0</v>
      </c>
    </row>
    <row r="46" spans="1:33">
      <c r="A46" s="199" t="s">
        <v>836</v>
      </c>
      <c r="B46" s="213" t="s">
        <v>837</v>
      </c>
      <c r="C46" s="205">
        <f>SUM(C47:C50)</f>
        <v>0</v>
      </c>
      <c r="D46" s="214">
        <f t="shared" ref="D46:AG46" si="29">SUM(D47:D50)</f>
        <v>0</v>
      </c>
      <c r="E46" s="214">
        <f t="shared" si="29"/>
        <v>0</v>
      </c>
      <c r="F46" s="214">
        <f t="shared" si="29"/>
        <v>0</v>
      </c>
      <c r="G46" s="214">
        <f t="shared" si="29"/>
        <v>0</v>
      </c>
      <c r="H46" s="214">
        <f t="shared" si="29"/>
        <v>0</v>
      </c>
      <c r="I46" s="214">
        <f t="shared" si="29"/>
        <v>0</v>
      </c>
      <c r="J46" s="214">
        <f t="shared" si="29"/>
        <v>0</v>
      </c>
      <c r="K46" s="214">
        <f t="shared" si="29"/>
        <v>0</v>
      </c>
      <c r="L46" s="214">
        <f t="shared" si="29"/>
        <v>0</v>
      </c>
      <c r="M46" s="214">
        <f t="shared" si="29"/>
        <v>0</v>
      </c>
      <c r="N46" s="214">
        <f t="shared" si="29"/>
        <v>0</v>
      </c>
      <c r="O46" s="214">
        <f t="shared" si="29"/>
        <v>0</v>
      </c>
      <c r="P46" s="214">
        <f t="shared" si="29"/>
        <v>0</v>
      </c>
      <c r="Q46" s="214">
        <f t="shared" si="29"/>
        <v>0</v>
      </c>
      <c r="R46" s="214">
        <f t="shared" si="29"/>
        <v>0</v>
      </c>
      <c r="S46" s="214">
        <f t="shared" si="29"/>
        <v>0</v>
      </c>
      <c r="T46" s="198">
        <f t="shared" si="24"/>
        <v>0</v>
      </c>
      <c r="U46" s="198">
        <f t="shared" si="25"/>
        <v>0</v>
      </c>
      <c r="V46" s="198">
        <f t="shared" si="26"/>
        <v>0</v>
      </c>
      <c r="W46" s="198">
        <f t="shared" si="27"/>
        <v>0</v>
      </c>
      <c r="X46" s="205">
        <f t="shared" si="29"/>
        <v>0</v>
      </c>
      <c r="Y46" s="205">
        <f t="shared" si="29"/>
        <v>0</v>
      </c>
      <c r="Z46" s="205">
        <f t="shared" si="29"/>
        <v>0</v>
      </c>
      <c r="AA46" s="205">
        <f t="shared" si="29"/>
        <v>0</v>
      </c>
      <c r="AB46" s="205">
        <f t="shared" si="29"/>
        <v>0</v>
      </c>
      <c r="AC46" s="205">
        <f t="shared" si="29"/>
        <v>0</v>
      </c>
      <c r="AD46" s="205">
        <f t="shared" si="29"/>
        <v>0</v>
      </c>
      <c r="AE46" s="205">
        <f t="shared" si="29"/>
        <v>0</v>
      </c>
      <c r="AF46" s="205">
        <f t="shared" si="29"/>
        <v>0</v>
      </c>
      <c r="AG46" s="205">
        <f t="shared" si="29"/>
        <v>0</v>
      </c>
    </row>
    <row r="47" spans="1:33">
      <c r="A47" s="199" t="s">
        <v>838</v>
      </c>
      <c r="B47" s="123" t="s">
        <v>745</v>
      </c>
      <c r="C47" s="198">
        <f>'5 Venituri si cheltuieli'!C18</f>
        <v>0</v>
      </c>
      <c r="D47" s="215">
        <f>'5 Venituri si cheltuieli'!D18</f>
        <v>0</v>
      </c>
      <c r="E47" s="215">
        <f>'5 Venituri si cheltuieli'!E18</f>
        <v>0</v>
      </c>
      <c r="F47" s="215">
        <f>'5 Venituri si cheltuieli'!F18</f>
        <v>0</v>
      </c>
      <c r="G47" s="215">
        <f>'5 Venituri si cheltuieli'!G18</f>
        <v>0</v>
      </c>
      <c r="H47" s="215">
        <f>'5 Venituri si cheltuieli'!H18</f>
        <v>0</v>
      </c>
      <c r="I47" s="215">
        <f>'5 Venituri si cheltuieli'!I18</f>
        <v>0</v>
      </c>
      <c r="J47" s="215">
        <f>'5 Venituri si cheltuieli'!J18</f>
        <v>0</v>
      </c>
      <c r="K47" s="215">
        <f>'5 Venituri si cheltuieli'!K18</f>
        <v>0</v>
      </c>
      <c r="L47" s="215">
        <f>'5 Venituri si cheltuieli'!L18</f>
        <v>0</v>
      </c>
      <c r="M47" s="215">
        <f>'5 Venituri si cheltuieli'!M18</f>
        <v>0</v>
      </c>
      <c r="N47" s="215">
        <f>'5 Venituri si cheltuieli'!N18</f>
        <v>0</v>
      </c>
      <c r="O47" s="215">
        <f>'5 Venituri si cheltuieli'!O18</f>
        <v>0</v>
      </c>
      <c r="P47" s="215">
        <f>'5 Venituri si cheltuieli'!P18</f>
        <v>0</v>
      </c>
      <c r="Q47" s="215">
        <f>'5 Venituri si cheltuieli'!Q18</f>
        <v>0</v>
      </c>
      <c r="R47" s="215">
        <f>'5 Venituri si cheltuieli'!R18</f>
        <v>0</v>
      </c>
      <c r="S47" s="215">
        <f>'5 Venituri si cheltuieli'!S18</f>
        <v>0</v>
      </c>
      <c r="T47" s="198">
        <f t="shared" si="24"/>
        <v>0</v>
      </c>
      <c r="U47" s="198">
        <f t="shared" si="25"/>
        <v>0</v>
      </c>
      <c r="V47" s="198">
        <f t="shared" si="26"/>
        <v>0</v>
      </c>
      <c r="W47" s="198">
        <f t="shared" si="27"/>
        <v>0</v>
      </c>
      <c r="X47" s="198">
        <f>'5 Venituri si cheltuieli'!X18</f>
        <v>0</v>
      </c>
      <c r="Y47" s="198">
        <f>'5 Venituri si cheltuieli'!Y18</f>
        <v>0</v>
      </c>
      <c r="Z47" s="198">
        <f>'5 Venituri si cheltuieli'!Z18</f>
        <v>0</v>
      </c>
      <c r="AA47" s="198">
        <f>'5 Venituri si cheltuieli'!AA18</f>
        <v>0</v>
      </c>
      <c r="AB47" s="198">
        <f>'5 Venituri si cheltuieli'!AB18</f>
        <v>0</v>
      </c>
      <c r="AC47" s="198">
        <f>'5 Venituri si cheltuieli'!AC18</f>
        <v>0</v>
      </c>
      <c r="AD47" s="198">
        <f>'5 Venituri si cheltuieli'!AD18</f>
        <v>0</v>
      </c>
      <c r="AE47" s="198">
        <f>'5 Venituri si cheltuieli'!AE18</f>
        <v>0</v>
      </c>
      <c r="AF47" s="198">
        <f>'5 Venituri si cheltuieli'!AF18</f>
        <v>0</v>
      </c>
      <c r="AG47" s="198">
        <f>'5 Venituri si cheltuieli'!AG18</f>
        <v>0</v>
      </c>
    </row>
    <row r="48" spans="1:33">
      <c r="A48" s="199" t="s">
        <v>839</v>
      </c>
      <c r="B48" s="123" t="s">
        <v>746</v>
      </c>
      <c r="C48" s="198">
        <f>'5 Venituri si cheltuieli'!C19</f>
        <v>0</v>
      </c>
      <c r="D48" s="215">
        <f>'5 Venituri si cheltuieli'!D19</f>
        <v>0</v>
      </c>
      <c r="E48" s="215">
        <f>'5 Venituri si cheltuieli'!E19</f>
        <v>0</v>
      </c>
      <c r="F48" s="215">
        <f>'5 Venituri si cheltuieli'!F19</f>
        <v>0</v>
      </c>
      <c r="G48" s="215">
        <f>'5 Venituri si cheltuieli'!G19</f>
        <v>0</v>
      </c>
      <c r="H48" s="215">
        <f>'5 Venituri si cheltuieli'!H19</f>
        <v>0</v>
      </c>
      <c r="I48" s="215">
        <f>'5 Venituri si cheltuieli'!I19</f>
        <v>0</v>
      </c>
      <c r="J48" s="215">
        <f>'5 Venituri si cheltuieli'!J19</f>
        <v>0</v>
      </c>
      <c r="K48" s="215">
        <f>'5 Venituri si cheltuieli'!K19</f>
        <v>0</v>
      </c>
      <c r="L48" s="215">
        <f>'5 Venituri si cheltuieli'!L19</f>
        <v>0</v>
      </c>
      <c r="M48" s="215">
        <f>'5 Venituri si cheltuieli'!M19</f>
        <v>0</v>
      </c>
      <c r="N48" s="215">
        <f>'5 Venituri si cheltuieli'!N19</f>
        <v>0</v>
      </c>
      <c r="O48" s="215">
        <f>'5 Venituri si cheltuieli'!O19</f>
        <v>0</v>
      </c>
      <c r="P48" s="215">
        <f>'5 Venituri si cheltuieli'!P19</f>
        <v>0</v>
      </c>
      <c r="Q48" s="215">
        <f>'5 Venituri si cheltuieli'!Q19</f>
        <v>0</v>
      </c>
      <c r="R48" s="215">
        <f>'5 Venituri si cheltuieli'!R19</f>
        <v>0</v>
      </c>
      <c r="S48" s="215">
        <f>'5 Venituri si cheltuieli'!S19</f>
        <v>0</v>
      </c>
      <c r="T48" s="198">
        <f t="shared" si="24"/>
        <v>0</v>
      </c>
      <c r="U48" s="198">
        <f t="shared" si="25"/>
        <v>0</v>
      </c>
      <c r="V48" s="198">
        <f t="shared" si="26"/>
        <v>0</v>
      </c>
      <c r="W48" s="198">
        <f t="shared" si="27"/>
        <v>0</v>
      </c>
      <c r="X48" s="198">
        <f>'5 Venituri si cheltuieli'!X19</f>
        <v>0</v>
      </c>
      <c r="Y48" s="198">
        <f>'5 Venituri si cheltuieli'!Y19</f>
        <v>0</v>
      </c>
      <c r="Z48" s="198">
        <f>'5 Venituri si cheltuieli'!Z19</f>
        <v>0</v>
      </c>
      <c r="AA48" s="198">
        <f>'5 Venituri si cheltuieli'!AA19</f>
        <v>0</v>
      </c>
      <c r="AB48" s="198">
        <f>'5 Venituri si cheltuieli'!AB19</f>
        <v>0</v>
      </c>
      <c r="AC48" s="198">
        <f>'5 Venituri si cheltuieli'!AC19</f>
        <v>0</v>
      </c>
      <c r="AD48" s="198">
        <f>'5 Venituri si cheltuieli'!AD19</f>
        <v>0</v>
      </c>
      <c r="AE48" s="198">
        <f>'5 Venituri si cheltuieli'!AE19</f>
        <v>0</v>
      </c>
      <c r="AF48" s="198">
        <f>'5 Venituri si cheltuieli'!AF19</f>
        <v>0</v>
      </c>
      <c r="AG48" s="198">
        <f>'5 Venituri si cheltuieli'!AG19</f>
        <v>0</v>
      </c>
    </row>
    <row r="49" spans="1:33">
      <c r="A49" s="199" t="s">
        <v>840</v>
      </c>
      <c r="B49" s="123" t="s">
        <v>747</v>
      </c>
      <c r="C49" s="198">
        <f>'5 Venituri si cheltuieli'!C20</f>
        <v>0</v>
      </c>
      <c r="D49" s="215">
        <f>'5 Venituri si cheltuieli'!D20</f>
        <v>0</v>
      </c>
      <c r="E49" s="215">
        <f>'5 Venituri si cheltuieli'!E20</f>
        <v>0</v>
      </c>
      <c r="F49" s="215">
        <f>'5 Venituri si cheltuieli'!F20</f>
        <v>0</v>
      </c>
      <c r="G49" s="215">
        <f>'5 Venituri si cheltuieli'!G20</f>
        <v>0</v>
      </c>
      <c r="H49" s="215">
        <f>'5 Venituri si cheltuieli'!H20</f>
        <v>0</v>
      </c>
      <c r="I49" s="215">
        <f>'5 Venituri si cheltuieli'!I20</f>
        <v>0</v>
      </c>
      <c r="J49" s="215">
        <f>'5 Venituri si cheltuieli'!J20</f>
        <v>0</v>
      </c>
      <c r="K49" s="215">
        <f>'5 Venituri si cheltuieli'!K20</f>
        <v>0</v>
      </c>
      <c r="L49" s="215">
        <f>'5 Venituri si cheltuieli'!L20</f>
        <v>0</v>
      </c>
      <c r="M49" s="215">
        <f>'5 Venituri si cheltuieli'!M20</f>
        <v>0</v>
      </c>
      <c r="N49" s="215">
        <f>'5 Venituri si cheltuieli'!N20</f>
        <v>0</v>
      </c>
      <c r="O49" s="215">
        <f>'5 Venituri si cheltuieli'!O20</f>
        <v>0</v>
      </c>
      <c r="P49" s="215">
        <f>'5 Venituri si cheltuieli'!P20</f>
        <v>0</v>
      </c>
      <c r="Q49" s="215">
        <f>'5 Venituri si cheltuieli'!Q20</f>
        <v>0</v>
      </c>
      <c r="R49" s="215">
        <f>'5 Venituri si cheltuieli'!R20</f>
        <v>0</v>
      </c>
      <c r="S49" s="215">
        <f>'5 Venituri si cheltuieli'!S20</f>
        <v>0</v>
      </c>
      <c r="T49" s="198">
        <f t="shared" si="24"/>
        <v>0</v>
      </c>
      <c r="U49" s="198">
        <f t="shared" si="25"/>
        <v>0</v>
      </c>
      <c r="V49" s="198">
        <f t="shared" si="26"/>
        <v>0</v>
      </c>
      <c r="W49" s="198">
        <f t="shared" si="27"/>
        <v>0</v>
      </c>
      <c r="X49" s="198">
        <f>'5 Venituri si cheltuieli'!X20</f>
        <v>0</v>
      </c>
      <c r="Y49" s="198">
        <f>'5 Venituri si cheltuieli'!Y20</f>
        <v>0</v>
      </c>
      <c r="Z49" s="198">
        <f>'5 Venituri si cheltuieli'!Z20</f>
        <v>0</v>
      </c>
      <c r="AA49" s="198">
        <f>'5 Venituri si cheltuieli'!AA20</f>
        <v>0</v>
      </c>
      <c r="AB49" s="198">
        <f>'5 Venituri si cheltuieli'!AB20</f>
        <v>0</v>
      </c>
      <c r="AC49" s="198">
        <f>'5 Venituri si cheltuieli'!AC20</f>
        <v>0</v>
      </c>
      <c r="AD49" s="198">
        <f>'5 Venituri si cheltuieli'!AD20</f>
        <v>0</v>
      </c>
      <c r="AE49" s="198">
        <f>'5 Venituri si cheltuieli'!AE20</f>
        <v>0</v>
      </c>
      <c r="AF49" s="198">
        <f>'5 Venituri si cheltuieli'!AF20</f>
        <v>0</v>
      </c>
      <c r="AG49" s="198">
        <f>'5 Venituri si cheltuieli'!AG20</f>
        <v>0</v>
      </c>
    </row>
    <row r="50" spans="1:33">
      <c r="A50" s="199" t="s">
        <v>841</v>
      </c>
      <c r="B50" s="123" t="s">
        <v>842</v>
      </c>
      <c r="C50" s="198">
        <f>'5 Venituri si cheltuieli'!C21</f>
        <v>0</v>
      </c>
      <c r="D50" s="215">
        <f>'5 Venituri si cheltuieli'!D21</f>
        <v>0</v>
      </c>
      <c r="E50" s="215">
        <f>'5 Venituri si cheltuieli'!E21</f>
        <v>0</v>
      </c>
      <c r="F50" s="215">
        <f>'5 Venituri si cheltuieli'!F21</f>
        <v>0</v>
      </c>
      <c r="G50" s="215">
        <f>'5 Venituri si cheltuieli'!G21</f>
        <v>0</v>
      </c>
      <c r="H50" s="215">
        <f>'5 Venituri si cheltuieli'!H21</f>
        <v>0</v>
      </c>
      <c r="I50" s="215">
        <f>'5 Venituri si cheltuieli'!I21</f>
        <v>0</v>
      </c>
      <c r="J50" s="215">
        <f>'5 Venituri si cheltuieli'!J21</f>
        <v>0</v>
      </c>
      <c r="K50" s="215">
        <f>'5 Venituri si cheltuieli'!K21</f>
        <v>0</v>
      </c>
      <c r="L50" s="215">
        <f>'5 Venituri si cheltuieli'!L21</f>
        <v>0</v>
      </c>
      <c r="M50" s="215">
        <f>'5 Venituri si cheltuieli'!M21</f>
        <v>0</v>
      </c>
      <c r="N50" s="215">
        <f>'5 Venituri si cheltuieli'!N21</f>
        <v>0</v>
      </c>
      <c r="O50" s="215">
        <f>'5 Venituri si cheltuieli'!O21</f>
        <v>0</v>
      </c>
      <c r="P50" s="215">
        <f>'5 Venituri si cheltuieli'!P21</f>
        <v>0</v>
      </c>
      <c r="Q50" s="215">
        <f>'5 Venituri si cheltuieli'!Q21</f>
        <v>0</v>
      </c>
      <c r="R50" s="215">
        <f>'5 Venituri si cheltuieli'!R21</f>
        <v>0</v>
      </c>
      <c r="S50" s="215">
        <f>'5 Venituri si cheltuieli'!S21</f>
        <v>0</v>
      </c>
      <c r="T50" s="198">
        <f t="shared" si="24"/>
        <v>0</v>
      </c>
      <c r="U50" s="198">
        <f t="shared" si="25"/>
        <v>0</v>
      </c>
      <c r="V50" s="198">
        <f t="shared" si="26"/>
        <v>0</v>
      </c>
      <c r="W50" s="198">
        <f t="shared" si="27"/>
        <v>0</v>
      </c>
      <c r="X50" s="198">
        <f>'5 Venituri si cheltuieli'!X21</f>
        <v>0</v>
      </c>
      <c r="Y50" s="198">
        <f>'5 Venituri si cheltuieli'!Y21</f>
        <v>0</v>
      </c>
      <c r="Z50" s="198">
        <f>'5 Venituri si cheltuieli'!Z21</f>
        <v>0</v>
      </c>
      <c r="AA50" s="198">
        <f>'5 Venituri si cheltuieli'!AA21</f>
        <v>0</v>
      </c>
      <c r="AB50" s="198">
        <f>'5 Venituri si cheltuieli'!AB21</f>
        <v>0</v>
      </c>
      <c r="AC50" s="198">
        <f>'5 Venituri si cheltuieli'!AC21</f>
        <v>0</v>
      </c>
      <c r="AD50" s="198">
        <f>'5 Venituri si cheltuieli'!AD21</f>
        <v>0</v>
      </c>
      <c r="AE50" s="198">
        <f>'5 Venituri si cheltuieli'!AE21</f>
        <v>0</v>
      </c>
      <c r="AF50" s="198">
        <f>'5 Venituri si cheltuieli'!AF21</f>
        <v>0</v>
      </c>
      <c r="AG50" s="198">
        <f>'5 Venituri si cheltuieli'!AG21</f>
        <v>0</v>
      </c>
    </row>
    <row r="51" spans="1:33" s="217" customFormat="1">
      <c r="A51" s="199" t="s">
        <v>843</v>
      </c>
      <c r="B51" s="216" t="s">
        <v>750</v>
      </c>
      <c r="C51" s="205">
        <f>'5 Venituri si cheltuieli'!C23</f>
        <v>0</v>
      </c>
      <c r="D51" s="214">
        <f>'5 Venituri si cheltuieli'!D23</f>
        <v>0</v>
      </c>
      <c r="E51" s="214">
        <f>'5 Venituri si cheltuieli'!E23</f>
        <v>0</v>
      </c>
      <c r="F51" s="214">
        <f>'5 Venituri si cheltuieli'!F23</f>
        <v>0</v>
      </c>
      <c r="G51" s="214">
        <f>'5 Venituri si cheltuieli'!G23</f>
        <v>0</v>
      </c>
      <c r="H51" s="214">
        <f>'5 Venituri si cheltuieli'!H23</f>
        <v>0</v>
      </c>
      <c r="I51" s="214">
        <f>'5 Venituri si cheltuieli'!I23</f>
        <v>0</v>
      </c>
      <c r="J51" s="214">
        <f>'5 Venituri si cheltuieli'!J23</f>
        <v>0</v>
      </c>
      <c r="K51" s="214">
        <f>'5 Venituri si cheltuieli'!K23</f>
        <v>0</v>
      </c>
      <c r="L51" s="214">
        <f>'5 Venituri si cheltuieli'!L23</f>
        <v>0</v>
      </c>
      <c r="M51" s="214">
        <f>'5 Venituri si cheltuieli'!M23</f>
        <v>0</v>
      </c>
      <c r="N51" s="214">
        <f>'5 Venituri si cheltuieli'!N23</f>
        <v>0</v>
      </c>
      <c r="O51" s="214">
        <f>'5 Venituri si cheltuieli'!O23</f>
        <v>0</v>
      </c>
      <c r="P51" s="214">
        <f>'5 Venituri si cheltuieli'!P23</f>
        <v>0</v>
      </c>
      <c r="Q51" s="214">
        <f>'5 Venituri si cheltuieli'!Q23</f>
        <v>0</v>
      </c>
      <c r="R51" s="214">
        <f>'5 Venituri si cheltuieli'!R23</f>
        <v>0</v>
      </c>
      <c r="S51" s="214">
        <f>'5 Venituri si cheltuieli'!S23</f>
        <v>0</v>
      </c>
      <c r="T51" s="198">
        <f t="shared" si="24"/>
        <v>0</v>
      </c>
      <c r="U51" s="198">
        <f t="shared" si="25"/>
        <v>0</v>
      </c>
      <c r="V51" s="198">
        <f t="shared" si="26"/>
        <v>0</v>
      </c>
      <c r="W51" s="198">
        <f t="shared" si="27"/>
        <v>0</v>
      </c>
      <c r="X51" s="205">
        <f>'5 Venituri si cheltuieli'!X23</f>
        <v>0</v>
      </c>
      <c r="Y51" s="205">
        <f>'5 Venituri si cheltuieli'!Y23</f>
        <v>0</v>
      </c>
      <c r="Z51" s="205">
        <f>'5 Venituri si cheltuieli'!Z23</f>
        <v>0</v>
      </c>
      <c r="AA51" s="205">
        <f>'5 Venituri si cheltuieli'!AA23</f>
        <v>0</v>
      </c>
      <c r="AB51" s="205">
        <f>'5 Venituri si cheltuieli'!AB23</f>
        <v>0</v>
      </c>
      <c r="AC51" s="205">
        <f>'5 Venituri si cheltuieli'!AC23</f>
        <v>0</v>
      </c>
      <c r="AD51" s="205">
        <f>'5 Venituri si cheltuieli'!AD23</f>
        <v>0</v>
      </c>
      <c r="AE51" s="205">
        <f>'5 Venituri si cheltuieli'!AE23</f>
        <v>0</v>
      </c>
      <c r="AF51" s="205">
        <f>'5 Venituri si cheltuieli'!AF23</f>
        <v>0</v>
      </c>
      <c r="AG51" s="205">
        <f>'5 Venituri si cheltuieli'!AG23</f>
        <v>0</v>
      </c>
    </row>
    <row r="52" spans="1:33" s="206" customFormat="1">
      <c r="A52" s="1055" t="s">
        <v>844</v>
      </c>
      <c r="B52" s="1055"/>
      <c r="C52" s="201">
        <f t="shared" ref="C52:S52" si="30">C46+C36+C51</f>
        <v>0</v>
      </c>
      <c r="D52" s="202">
        <f t="shared" si="30"/>
        <v>0</v>
      </c>
      <c r="E52" s="202">
        <f t="shared" si="30"/>
        <v>0</v>
      </c>
      <c r="F52" s="202">
        <f t="shared" si="30"/>
        <v>0</v>
      </c>
      <c r="G52" s="202">
        <f t="shared" si="30"/>
        <v>0</v>
      </c>
      <c r="H52" s="202">
        <f t="shared" si="30"/>
        <v>0</v>
      </c>
      <c r="I52" s="202">
        <f t="shared" si="30"/>
        <v>0</v>
      </c>
      <c r="J52" s="202">
        <f t="shared" si="30"/>
        <v>0</v>
      </c>
      <c r="K52" s="202">
        <f t="shared" si="30"/>
        <v>0</v>
      </c>
      <c r="L52" s="202">
        <f t="shared" si="30"/>
        <v>0</v>
      </c>
      <c r="M52" s="202">
        <f t="shared" si="30"/>
        <v>0</v>
      </c>
      <c r="N52" s="202">
        <f t="shared" si="30"/>
        <v>0</v>
      </c>
      <c r="O52" s="202">
        <f t="shared" si="30"/>
        <v>0</v>
      </c>
      <c r="P52" s="202">
        <f t="shared" si="30"/>
        <v>0</v>
      </c>
      <c r="Q52" s="202">
        <f t="shared" si="30"/>
        <v>0</v>
      </c>
      <c r="R52" s="202">
        <f t="shared" si="30"/>
        <v>0</v>
      </c>
      <c r="S52" s="202">
        <f t="shared" si="30"/>
        <v>0</v>
      </c>
      <c r="T52" s="205">
        <f t="shared" si="24"/>
        <v>0</v>
      </c>
      <c r="U52" s="205">
        <f t="shared" si="25"/>
        <v>0</v>
      </c>
      <c r="V52" s="205">
        <f t="shared" si="26"/>
        <v>0</v>
      </c>
      <c r="W52" s="205">
        <f t="shared" si="27"/>
        <v>0</v>
      </c>
      <c r="X52" s="201">
        <f t="shared" ref="X52:AG52" si="31">X46+X36+X51</f>
        <v>0</v>
      </c>
      <c r="Y52" s="201">
        <f t="shared" si="31"/>
        <v>0</v>
      </c>
      <c r="Z52" s="201">
        <f t="shared" si="31"/>
        <v>0</v>
      </c>
      <c r="AA52" s="201">
        <f t="shared" si="31"/>
        <v>0</v>
      </c>
      <c r="AB52" s="201">
        <f t="shared" si="31"/>
        <v>0</v>
      </c>
      <c r="AC52" s="201">
        <f t="shared" si="31"/>
        <v>0</v>
      </c>
      <c r="AD52" s="201">
        <f t="shared" si="31"/>
        <v>0</v>
      </c>
      <c r="AE52" s="201">
        <f t="shared" si="31"/>
        <v>0</v>
      </c>
      <c r="AF52" s="201">
        <f t="shared" si="31"/>
        <v>0</v>
      </c>
      <c r="AG52" s="201">
        <f t="shared" si="31"/>
        <v>0</v>
      </c>
    </row>
    <row r="53" spans="1:33">
      <c r="A53" s="218"/>
      <c r="B53" s="102" t="s">
        <v>845</v>
      </c>
      <c r="C53" s="219"/>
      <c r="D53" s="220"/>
      <c r="E53" s="220"/>
      <c r="F53" s="220"/>
      <c r="G53" s="220"/>
      <c r="H53" s="220"/>
      <c r="I53" s="220"/>
      <c r="J53" s="220"/>
      <c r="K53" s="220"/>
      <c r="L53" s="220"/>
      <c r="M53" s="220"/>
      <c r="N53" s="220"/>
      <c r="O53" s="220"/>
      <c r="P53" s="220"/>
      <c r="Q53" s="220"/>
      <c r="R53" s="220"/>
      <c r="S53" s="220"/>
      <c r="T53" s="219"/>
      <c r="U53" s="219"/>
      <c r="V53" s="219"/>
      <c r="W53" s="219"/>
      <c r="X53" s="219"/>
      <c r="Y53" s="219"/>
      <c r="Z53" s="219"/>
      <c r="AA53" s="219"/>
      <c r="AB53" s="219"/>
      <c r="AC53" s="219"/>
      <c r="AD53" s="219"/>
      <c r="AE53" s="219"/>
      <c r="AF53" s="219"/>
      <c r="AG53" s="219"/>
    </row>
    <row r="54" spans="1:33">
      <c r="A54" s="218"/>
      <c r="B54" s="213" t="s">
        <v>846</v>
      </c>
      <c r="C54" s="201">
        <f>SUM(C55:C61)</f>
        <v>0</v>
      </c>
      <c r="D54" s="202">
        <f t="shared" ref="D54:AG54" si="32">SUM(D55:D61)</f>
        <v>0</v>
      </c>
      <c r="E54" s="202">
        <f t="shared" si="32"/>
        <v>0</v>
      </c>
      <c r="F54" s="202">
        <f t="shared" si="32"/>
        <v>0</v>
      </c>
      <c r="G54" s="202">
        <f t="shared" si="32"/>
        <v>0</v>
      </c>
      <c r="H54" s="202">
        <f t="shared" si="32"/>
        <v>0</v>
      </c>
      <c r="I54" s="202">
        <f t="shared" si="32"/>
        <v>0</v>
      </c>
      <c r="J54" s="202">
        <f t="shared" si="32"/>
        <v>0</v>
      </c>
      <c r="K54" s="202">
        <f t="shared" si="32"/>
        <v>0</v>
      </c>
      <c r="L54" s="202">
        <f t="shared" si="32"/>
        <v>0</v>
      </c>
      <c r="M54" s="202">
        <f t="shared" si="32"/>
        <v>0</v>
      </c>
      <c r="N54" s="202">
        <f t="shared" si="32"/>
        <v>0</v>
      </c>
      <c r="O54" s="202">
        <f t="shared" si="32"/>
        <v>0</v>
      </c>
      <c r="P54" s="202">
        <f t="shared" si="32"/>
        <v>0</v>
      </c>
      <c r="Q54" s="202">
        <f t="shared" si="32"/>
        <v>0</v>
      </c>
      <c r="R54" s="202">
        <f t="shared" si="32"/>
        <v>0</v>
      </c>
      <c r="S54" s="202">
        <f t="shared" si="32"/>
        <v>0</v>
      </c>
      <c r="T54" s="198">
        <f t="shared" ref="T54:T77" si="33">SUM(D54:G54)</f>
        <v>0</v>
      </c>
      <c r="U54" s="198">
        <f t="shared" ref="U54:U77" si="34">SUM(H54:K54)</f>
        <v>0</v>
      </c>
      <c r="V54" s="198">
        <f t="shared" ref="V54:V77" si="35">SUM(L54:O54)</f>
        <v>0</v>
      </c>
      <c r="W54" s="198">
        <f t="shared" ref="W54:W77" si="36">SUM(P54:S54)</f>
        <v>0</v>
      </c>
      <c r="X54" s="201">
        <f t="shared" si="32"/>
        <v>0</v>
      </c>
      <c r="Y54" s="201">
        <f t="shared" si="32"/>
        <v>0</v>
      </c>
      <c r="Z54" s="201">
        <f t="shared" si="32"/>
        <v>0</v>
      </c>
      <c r="AA54" s="201">
        <f t="shared" si="32"/>
        <v>0</v>
      </c>
      <c r="AB54" s="201">
        <f t="shared" si="32"/>
        <v>0</v>
      </c>
      <c r="AC54" s="201">
        <f t="shared" si="32"/>
        <v>0</v>
      </c>
      <c r="AD54" s="201">
        <f t="shared" si="32"/>
        <v>0</v>
      </c>
      <c r="AE54" s="201">
        <f t="shared" si="32"/>
        <v>0</v>
      </c>
      <c r="AF54" s="201">
        <f t="shared" si="32"/>
        <v>0</v>
      </c>
      <c r="AG54" s="201">
        <f t="shared" si="32"/>
        <v>0</v>
      </c>
    </row>
    <row r="55" spans="1:33">
      <c r="A55" s="199">
        <v>14</v>
      </c>
      <c r="B55" s="123" t="s">
        <v>535</v>
      </c>
      <c r="C55" s="198">
        <f>'5 Venituri si cheltuieli'!C26</f>
        <v>0</v>
      </c>
      <c r="D55" s="215">
        <f>'5 Venituri si cheltuieli'!D26</f>
        <v>0</v>
      </c>
      <c r="E55" s="215">
        <f>'5 Venituri si cheltuieli'!E26</f>
        <v>0</v>
      </c>
      <c r="F55" s="215">
        <f>'5 Venituri si cheltuieli'!F26</f>
        <v>0</v>
      </c>
      <c r="G55" s="215">
        <f>'5 Venituri si cheltuieli'!G26</f>
        <v>0</v>
      </c>
      <c r="H55" s="215">
        <f>'5 Venituri si cheltuieli'!H26</f>
        <v>0</v>
      </c>
      <c r="I55" s="215">
        <f>'5 Venituri si cheltuieli'!I26</f>
        <v>0</v>
      </c>
      <c r="J55" s="215">
        <f>'5 Venituri si cheltuieli'!J26</f>
        <v>0</v>
      </c>
      <c r="K55" s="215">
        <f>'5 Venituri si cheltuieli'!K26</f>
        <v>0</v>
      </c>
      <c r="L55" s="215">
        <f>'5 Venituri si cheltuieli'!L26</f>
        <v>0</v>
      </c>
      <c r="M55" s="215">
        <f>'5 Venituri si cheltuieli'!M26</f>
        <v>0</v>
      </c>
      <c r="N55" s="215">
        <f>'5 Venituri si cheltuieli'!N26</f>
        <v>0</v>
      </c>
      <c r="O55" s="215">
        <f>'5 Venituri si cheltuieli'!O26</f>
        <v>0</v>
      </c>
      <c r="P55" s="215">
        <f>'5 Venituri si cheltuieli'!P26</f>
        <v>0</v>
      </c>
      <c r="Q55" s="215">
        <f>'5 Venituri si cheltuieli'!Q26</f>
        <v>0</v>
      </c>
      <c r="R55" s="215">
        <f>'5 Venituri si cheltuieli'!R26</f>
        <v>0</v>
      </c>
      <c r="S55" s="215">
        <f>'5 Venituri si cheltuieli'!S26</f>
        <v>0</v>
      </c>
      <c r="T55" s="198">
        <f t="shared" si="33"/>
        <v>0</v>
      </c>
      <c r="U55" s="198">
        <f t="shared" si="34"/>
        <v>0</v>
      </c>
      <c r="V55" s="198">
        <f t="shared" si="35"/>
        <v>0</v>
      </c>
      <c r="W55" s="198">
        <f t="shared" si="36"/>
        <v>0</v>
      </c>
      <c r="X55" s="198">
        <f>'5 Venituri si cheltuieli'!X26</f>
        <v>0</v>
      </c>
      <c r="Y55" s="198">
        <f>'5 Venituri si cheltuieli'!Y26</f>
        <v>0</v>
      </c>
      <c r="Z55" s="198">
        <f>'5 Venituri si cheltuieli'!Z26</f>
        <v>0</v>
      </c>
      <c r="AA55" s="198">
        <f>'5 Venituri si cheltuieli'!AA26</f>
        <v>0</v>
      </c>
      <c r="AB55" s="198">
        <f>'5 Venituri si cheltuieli'!AB26</f>
        <v>0</v>
      </c>
      <c r="AC55" s="198">
        <f>'5 Venituri si cheltuieli'!AC26</f>
        <v>0</v>
      </c>
      <c r="AD55" s="198">
        <f>'5 Venituri si cheltuieli'!AD26</f>
        <v>0</v>
      </c>
      <c r="AE55" s="198">
        <f>'5 Venituri si cheltuieli'!AE26</f>
        <v>0</v>
      </c>
      <c r="AF55" s="198">
        <f>'5 Venituri si cheltuieli'!AF26</f>
        <v>0</v>
      </c>
      <c r="AG55" s="198">
        <f>'5 Venituri si cheltuieli'!AG26</f>
        <v>0</v>
      </c>
    </row>
    <row r="56" spans="1:33">
      <c r="A56" s="199">
        <v>15</v>
      </c>
      <c r="B56" s="123" t="s">
        <v>753</v>
      </c>
      <c r="C56" s="198">
        <f>'5 Venituri si cheltuieli'!C27</f>
        <v>0</v>
      </c>
      <c r="D56" s="215">
        <f>'5 Venituri si cheltuieli'!D27</f>
        <v>0</v>
      </c>
      <c r="E56" s="215">
        <f>'5 Venituri si cheltuieli'!E27</f>
        <v>0</v>
      </c>
      <c r="F56" s="215">
        <f>'5 Venituri si cheltuieli'!F27</f>
        <v>0</v>
      </c>
      <c r="G56" s="215">
        <f>'5 Venituri si cheltuieli'!G27</f>
        <v>0</v>
      </c>
      <c r="H56" s="215">
        <f>'5 Venituri si cheltuieli'!H27</f>
        <v>0</v>
      </c>
      <c r="I56" s="215">
        <f>'5 Venituri si cheltuieli'!I27</f>
        <v>0</v>
      </c>
      <c r="J56" s="215">
        <f>'5 Venituri si cheltuieli'!J27</f>
        <v>0</v>
      </c>
      <c r="K56" s="215">
        <f>'5 Venituri si cheltuieli'!K27</f>
        <v>0</v>
      </c>
      <c r="L56" s="215">
        <f>'5 Venituri si cheltuieli'!L27</f>
        <v>0</v>
      </c>
      <c r="M56" s="215">
        <f>'5 Venituri si cheltuieli'!M27</f>
        <v>0</v>
      </c>
      <c r="N56" s="215">
        <f>'5 Venituri si cheltuieli'!N27</f>
        <v>0</v>
      </c>
      <c r="O56" s="215">
        <f>'5 Venituri si cheltuieli'!O27</f>
        <v>0</v>
      </c>
      <c r="P56" s="215">
        <f>'5 Venituri si cheltuieli'!P27</f>
        <v>0</v>
      </c>
      <c r="Q56" s="215">
        <f>'5 Venituri si cheltuieli'!Q27</f>
        <v>0</v>
      </c>
      <c r="R56" s="215">
        <f>'5 Venituri si cheltuieli'!R27</f>
        <v>0</v>
      </c>
      <c r="S56" s="215">
        <f>'5 Venituri si cheltuieli'!S27</f>
        <v>0</v>
      </c>
      <c r="T56" s="198">
        <f t="shared" si="33"/>
        <v>0</v>
      </c>
      <c r="U56" s="198">
        <f t="shared" si="34"/>
        <v>0</v>
      </c>
      <c r="V56" s="198">
        <f t="shared" si="35"/>
        <v>0</v>
      </c>
      <c r="W56" s="198">
        <f t="shared" si="36"/>
        <v>0</v>
      </c>
      <c r="X56" s="198">
        <f>'5 Venituri si cheltuieli'!X27</f>
        <v>0</v>
      </c>
      <c r="Y56" s="198">
        <f>'5 Venituri si cheltuieli'!Y27</f>
        <v>0</v>
      </c>
      <c r="Z56" s="198">
        <f>'5 Venituri si cheltuieli'!Z27</f>
        <v>0</v>
      </c>
      <c r="AA56" s="198">
        <f>'5 Venituri si cheltuieli'!AA27</f>
        <v>0</v>
      </c>
      <c r="AB56" s="198">
        <f>'5 Venituri si cheltuieli'!AB27</f>
        <v>0</v>
      </c>
      <c r="AC56" s="198">
        <f>'5 Venituri si cheltuieli'!AC27</f>
        <v>0</v>
      </c>
      <c r="AD56" s="198">
        <f>'5 Venituri si cheltuieli'!AD27</f>
        <v>0</v>
      </c>
      <c r="AE56" s="198">
        <f>'5 Venituri si cheltuieli'!AE27</f>
        <v>0</v>
      </c>
      <c r="AF56" s="198">
        <f>'5 Venituri si cheltuieli'!AF27</f>
        <v>0</v>
      </c>
      <c r="AG56" s="198">
        <f>'5 Venituri si cheltuieli'!AG27</f>
        <v>0</v>
      </c>
    </row>
    <row r="57" spans="1:33">
      <c r="A57" s="199">
        <v>16</v>
      </c>
      <c r="B57" s="123" t="s">
        <v>754</v>
      </c>
      <c r="C57" s="198">
        <f>'5 Venituri si cheltuieli'!C28</f>
        <v>0</v>
      </c>
      <c r="D57" s="215">
        <f>'5 Venituri si cheltuieli'!D28</f>
        <v>0</v>
      </c>
      <c r="E57" s="215">
        <f>'5 Venituri si cheltuieli'!E28</f>
        <v>0</v>
      </c>
      <c r="F57" s="215">
        <f>'5 Venituri si cheltuieli'!F28</f>
        <v>0</v>
      </c>
      <c r="G57" s="215">
        <f>'5 Venituri si cheltuieli'!G28</f>
        <v>0</v>
      </c>
      <c r="H57" s="215">
        <f>'5 Venituri si cheltuieli'!H28</f>
        <v>0</v>
      </c>
      <c r="I57" s="215">
        <f>'5 Venituri si cheltuieli'!I28</f>
        <v>0</v>
      </c>
      <c r="J57" s="215">
        <f>'5 Venituri si cheltuieli'!J28</f>
        <v>0</v>
      </c>
      <c r="K57" s="215">
        <f>'5 Venituri si cheltuieli'!K28</f>
        <v>0</v>
      </c>
      <c r="L57" s="215">
        <f>'5 Venituri si cheltuieli'!L28</f>
        <v>0</v>
      </c>
      <c r="M57" s="215">
        <f>'5 Venituri si cheltuieli'!M28</f>
        <v>0</v>
      </c>
      <c r="N57" s="215">
        <f>'5 Venituri si cheltuieli'!N28</f>
        <v>0</v>
      </c>
      <c r="O57" s="215">
        <f>'5 Venituri si cheltuieli'!O28</f>
        <v>0</v>
      </c>
      <c r="P57" s="215">
        <f>'5 Venituri si cheltuieli'!P28</f>
        <v>0</v>
      </c>
      <c r="Q57" s="215">
        <f>'5 Venituri si cheltuieli'!Q28</f>
        <v>0</v>
      </c>
      <c r="R57" s="215">
        <f>'5 Venituri si cheltuieli'!R28</f>
        <v>0</v>
      </c>
      <c r="S57" s="215">
        <f>'5 Venituri si cheltuieli'!S28</f>
        <v>0</v>
      </c>
      <c r="T57" s="198">
        <f t="shared" si="33"/>
        <v>0</v>
      </c>
      <c r="U57" s="198">
        <f t="shared" si="34"/>
        <v>0</v>
      </c>
      <c r="V57" s="198">
        <f t="shared" si="35"/>
        <v>0</v>
      </c>
      <c r="W57" s="198">
        <f t="shared" si="36"/>
        <v>0</v>
      </c>
      <c r="X57" s="198">
        <f>'5 Venituri si cheltuieli'!X28</f>
        <v>0</v>
      </c>
      <c r="Y57" s="198">
        <f>'5 Venituri si cheltuieli'!Y28</f>
        <v>0</v>
      </c>
      <c r="Z57" s="198">
        <f>'5 Venituri si cheltuieli'!Z28</f>
        <v>0</v>
      </c>
      <c r="AA57" s="198">
        <f>'5 Venituri si cheltuieli'!AA28</f>
        <v>0</v>
      </c>
      <c r="AB57" s="198">
        <f>'5 Venituri si cheltuieli'!AB28</f>
        <v>0</v>
      </c>
      <c r="AC57" s="198">
        <f>'5 Venituri si cheltuieli'!AC28</f>
        <v>0</v>
      </c>
      <c r="AD57" s="198">
        <f>'5 Venituri si cheltuieli'!AD28</f>
        <v>0</v>
      </c>
      <c r="AE57" s="198">
        <f>'5 Venituri si cheltuieli'!AE28</f>
        <v>0</v>
      </c>
      <c r="AF57" s="198">
        <f>'5 Venituri si cheltuieli'!AF28</f>
        <v>0</v>
      </c>
      <c r="AG57" s="198">
        <f>'5 Venituri si cheltuieli'!AG28</f>
        <v>0</v>
      </c>
    </row>
    <row r="58" spans="1:33">
      <c r="A58" s="199">
        <v>17</v>
      </c>
      <c r="B58" s="123" t="s">
        <v>537</v>
      </c>
      <c r="C58" s="198">
        <f>'5 Venituri si cheltuieli'!C29</f>
        <v>0</v>
      </c>
      <c r="D58" s="215">
        <f>'5 Venituri si cheltuieli'!D29</f>
        <v>0</v>
      </c>
      <c r="E58" s="215">
        <f>'5 Venituri si cheltuieli'!E29</f>
        <v>0</v>
      </c>
      <c r="F58" s="215">
        <f>'5 Venituri si cheltuieli'!F29</f>
        <v>0</v>
      </c>
      <c r="G58" s="215">
        <f>'5 Venituri si cheltuieli'!G29</f>
        <v>0</v>
      </c>
      <c r="H58" s="215">
        <f>'5 Venituri si cheltuieli'!H29</f>
        <v>0</v>
      </c>
      <c r="I58" s="215">
        <f>'5 Venituri si cheltuieli'!I29</f>
        <v>0</v>
      </c>
      <c r="J58" s="215">
        <f>'5 Venituri si cheltuieli'!J29</f>
        <v>0</v>
      </c>
      <c r="K58" s="215">
        <f>'5 Venituri si cheltuieli'!K29</f>
        <v>0</v>
      </c>
      <c r="L58" s="215">
        <f>'5 Venituri si cheltuieli'!L29</f>
        <v>0</v>
      </c>
      <c r="M58" s="215">
        <f>'5 Venituri si cheltuieli'!M29</f>
        <v>0</v>
      </c>
      <c r="N58" s="215">
        <f>'5 Venituri si cheltuieli'!N29</f>
        <v>0</v>
      </c>
      <c r="O58" s="215">
        <f>'5 Venituri si cheltuieli'!O29</f>
        <v>0</v>
      </c>
      <c r="P58" s="215">
        <f>'5 Venituri si cheltuieli'!P29</f>
        <v>0</v>
      </c>
      <c r="Q58" s="215">
        <f>'5 Venituri si cheltuieli'!Q29</f>
        <v>0</v>
      </c>
      <c r="R58" s="215">
        <f>'5 Venituri si cheltuieli'!R29</f>
        <v>0</v>
      </c>
      <c r="S58" s="215">
        <f>'5 Venituri si cheltuieli'!S29</f>
        <v>0</v>
      </c>
      <c r="T58" s="198">
        <f t="shared" si="33"/>
        <v>0</v>
      </c>
      <c r="U58" s="198">
        <f t="shared" si="34"/>
        <v>0</v>
      </c>
      <c r="V58" s="198">
        <f t="shared" si="35"/>
        <v>0</v>
      </c>
      <c r="W58" s="198">
        <f t="shared" si="36"/>
        <v>0</v>
      </c>
      <c r="X58" s="198">
        <f>'5 Venituri si cheltuieli'!X29</f>
        <v>0</v>
      </c>
      <c r="Y58" s="198">
        <f>'5 Venituri si cheltuieli'!Y29</f>
        <v>0</v>
      </c>
      <c r="Z58" s="198">
        <f>'5 Venituri si cheltuieli'!Z29</f>
        <v>0</v>
      </c>
      <c r="AA58" s="198">
        <f>'5 Venituri si cheltuieli'!AA29</f>
        <v>0</v>
      </c>
      <c r="AB58" s="198">
        <f>'5 Venituri si cheltuieli'!AB29</f>
        <v>0</v>
      </c>
      <c r="AC58" s="198">
        <f>'5 Venituri si cheltuieli'!AC29</f>
        <v>0</v>
      </c>
      <c r="AD58" s="198">
        <f>'5 Venituri si cheltuieli'!AD29</f>
        <v>0</v>
      </c>
      <c r="AE58" s="198">
        <f>'5 Venituri si cheltuieli'!AE29</f>
        <v>0</v>
      </c>
      <c r="AF58" s="198">
        <f>'5 Venituri si cheltuieli'!AF29</f>
        <v>0</v>
      </c>
      <c r="AG58" s="198">
        <f>'5 Venituri si cheltuieli'!AG29</f>
        <v>0</v>
      </c>
    </row>
    <row r="59" spans="1:33">
      <c r="A59" s="199">
        <v>18</v>
      </c>
      <c r="B59" s="123" t="s">
        <v>755</v>
      </c>
      <c r="C59" s="198">
        <f>'5 Venituri si cheltuieli'!C31</f>
        <v>0</v>
      </c>
      <c r="D59" s="215">
        <f>'5 Venituri si cheltuieli'!D31</f>
        <v>0</v>
      </c>
      <c r="E59" s="215">
        <f>'5 Venituri si cheltuieli'!E31</f>
        <v>0</v>
      </c>
      <c r="F59" s="215">
        <f>'5 Venituri si cheltuieli'!F31</f>
        <v>0</v>
      </c>
      <c r="G59" s="215">
        <f>'5 Venituri si cheltuieli'!G31</f>
        <v>0</v>
      </c>
      <c r="H59" s="215">
        <f>'5 Venituri si cheltuieli'!H31</f>
        <v>0</v>
      </c>
      <c r="I59" s="215">
        <f>'5 Venituri si cheltuieli'!I31</f>
        <v>0</v>
      </c>
      <c r="J59" s="215">
        <f>'5 Venituri si cheltuieli'!J31</f>
        <v>0</v>
      </c>
      <c r="K59" s="215">
        <f>'5 Venituri si cheltuieli'!K31</f>
        <v>0</v>
      </c>
      <c r="L59" s="215">
        <f>'5 Venituri si cheltuieli'!L31</f>
        <v>0</v>
      </c>
      <c r="M59" s="215">
        <f>'5 Venituri si cheltuieli'!M31</f>
        <v>0</v>
      </c>
      <c r="N59" s="215">
        <f>'5 Venituri si cheltuieli'!N31</f>
        <v>0</v>
      </c>
      <c r="O59" s="215">
        <f>'5 Venituri si cheltuieli'!O31</f>
        <v>0</v>
      </c>
      <c r="P59" s="215">
        <f>'5 Venituri si cheltuieli'!P31</f>
        <v>0</v>
      </c>
      <c r="Q59" s="215">
        <f>'5 Venituri si cheltuieli'!Q31</f>
        <v>0</v>
      </c>
      <c r="R59" s="215">
        <f>'5 Venituri si cheltuieli'!R31</f>
        <v>0</v>
      </c>
      <c r="S59" s="215">
        <f>'5 Venituri si cheltuieli'!S31</f>
        <v>0</v>
      </c>
      <c r="T59" s="198">
        <f t="shared" si="33"/>
        <v>0</v>
      </c>
      <c r="U59" s="198">
        <f t="shared" si="34"/>
        <v>0</v>
      </c>
      <c r="V59" s="198">
        <f t="shared" si="35"/>
        <v>0</v>
      </c>
      <c r="W59" s="198">
        <f t="shared" si="36"/>
        <v>0</v>
      </c>
      <c r="X59" s="198">
        <f>'5 Venituri si cheltuieli'!X31</f>
        <v>0</v>
      </c>
      <c r="Y59" s="198">
        <f>'5 Venituri si cheltuieli'!Y31</f>
        <v>0</v>
      </c>
      <c r="Z59" s="198">
        <f>'5 Venituri si cheltuieli'!Z31</f>
        <v>0</v>
      </c>
      <c r="AA59" s="198">
        <f>'5 Venituri si cheltuieli'!AA31</f>
        <v>0</v>
      </c>
      <c r="AB59" s="198">
        <f>'5 Venituri si cheltuieli'!AB31</f>
        <v>0</v>
      </c>
      <c r="AC59" s="198">
        <f>'5 Venituri si cheltuieli'!AC31</f>
        <v>0</v>
      </c>
      <c r="AD59" s="198">
        <f>'5 Venituri si cheltuieli'!AD31</f>
        <v>0</v>
      </c>
      <c r="AE59" s="198">
        <f>'5 Venituri si cheltuieli'!AE31</f>
        <v>0</v>
      </c>
      <c r="AF59" s="198">
        <f>'5 Venituri si cheltuieli'!AF31</f>
        <v>0</v>
      </c>
      <c r="AG59" s="198">
        <f>'5 Venituri si cheltuieli'!AG31</f>
        <v>0</v>
      </c>
    </row>
    <row r="60" spans="1:33">
      <c r="A60" s="199">
        <v>19</v>
      </c>
      <c r="B60" s="123" t="s">
        <v>756</v>
      </c>
      <c r="C60" s="198">
        <f>'5 Venituri si cheltuieli'!C32</f>
        <v>0</v>
      </c>
      <c r="D60" s="215">
        <f>'5 Venituri si cheltuieli'!D32</f>
        <v>0</v>
      </c>
      <c r="E60" s="215">
        <f>'5 Venituri si cheltuieli'!E32</f>
        <v>0</v>
      </c>
      <c r="F60" s="215">
        <f>'5 Venituri si cheltuieli'!F32</f>
        <v>0</v>
      </c>
      <c r="G60" s="215">
        <f>'5 Venituri si cheltuieli'!G32</f>
        <v>0</v>
      </c>
      <c r="H60" s="215">
        <f>'5 Venituri si cheltuieli'!H32</f>
        <v>0</v>
      </c>
      <c r="I60" s="215">
        <f>'5 Venituri si cheltuieli'!I32</f>
        <v>0</v>
      </c>
      <c r="J60" s="215">
        <f>'5 Venituri si cheltuieli'!J32</f>
        <v>0</v>
      </c>
      <c r="K60" s="215">
        <f>'5 Venituri si cheltuieli'!K32</f>
        <v>0</v>
      </c>
      <c r="L60" s="215">
        <f>'5 Venituri si cheltuieli'!L32</f>
        <v>0</v>
      </c>
      <c r="M60" s="215">
        <f>'5 Venituri si cheltuieli'!M32</f>
        <v>0</v>
      </c>
      <c r="N60" s="215">
        <f>'5 Venituri si cheltuieli'!N32</f>
        <v>0</v>
      </c>
      <c r="O60" s="215">
        <f>'5 Venituri si cheltuieli'!O32</f>
        <v>0</v>
      </c>
      <c r="P60" s="215">
        <f>'5 Venituri si cheltuieli'!P32</f>
        <v>0</v>
      </c>
      <c r="Q60" s="215">
        <f>'5 Venituri si cheltuieli'!Q32</f>
        <v>0</v>
      </c>
      <c r="R60" s="215">
        <f>'5 Venituri si cheltuieli'!R32</f>
        <v>0</v>
      </c>
      <c r="S60" s="215">
        <f>'5 Venituri si cheltuieli'!S32</f>
        <v>0</v>
      </c>
      <c r="T60" s="198">
        <f t="shared" si="33"/>
        <v>0</v>
      </c>
      <c r="U60" s="198">
        <f t="shared" si="34"/>
        <v>0</v>
      </c>
      <c r="V60" s="198">
        <f t="shared" si="35"/>
        <v>0</v>
      </c>
      <c r="W60" s="198">
        <f t="shared" si="36"/>
        <v>0</v>
      </c>
      <c r="X60" s="198">
        <f>'5 Venituri si cheltuieli'!X32</f>
        <v>0</v>
      </c>
      <c r="Y60" s="198">
        <f>'5 Venituri si cheltuieli'!Y32</f>
        <v>0</v>
      </c>
      <c r="Z60" s="198">
        <f>'5 Venituri si cheltuieli'!Z32</f>
        <v>0</v>
      </c>
      <c r="AA60" s="198">
        <f>'5 Venituri si cheltuieli'!AA32</f>
        <v>0</v>
      </c>
      <c r="AB60" s="198">
        <f>'5 Venituri si cheltuieli'!AB32</f>
        <v>0</v>
      </c>
      <c r="AC60" s="198">
        <f>'5 Venituri si cheltuieli'!AC32</f>
        <v>0</v>
      </c>
      <c r="AD60" s="198">
        <f>'5 Venituri si cheltuieli'!AD32</f>
        <v>0</v>
      </c>
      <c r="AE60" s="198">
        <f>'5 Venituri si cheltuieli'!AE32</f>
        <v>0</v>
      </c>
      <c r="AF60" s="198">
        <f>'5 Venituri si cheltuieli'!AF32</f>
        <v>0</v>
      </c>
      <c r="AG60" s="198">
        <f>'5 Venituri si cheltuieli'!AG32</f>
        <v>0</v>
      </c>
    </row>
    <row r="61" spans="1:33" ht="30" customHeight="1">
      <c r="A61" s="199">
        <v>22</v>
      </c>
      <c r="B61" s="123" t="s">
        <v>761</v>
      </c>
      <c r="C61" s="198">
        <f>'5 Venituri si cheltuieli'!C37</f>
        <v>0</v>
      </c>
      <c r="D61" s="215">
        <f>'5 Venituri si cheltuieli'!D37</f>
        <v>0</v>
      </c>
      <c r="E61" s="215">
        <f>'5 Venituri si cheltuieli'!E37</f>
        <v>0</v>
      </c>
      <c r="F61" s="215">
        <f>'5 Venituri si cheltuieli'!F37</f>
        <v>0</v>
      </c>
      <c r="G61" s="215">
        <f>'5 Venituri si cheltuieli'!G37</f>
        <v>0</v>
      </c>
      <c r="H61" s="215">
        <f>'5 Venituri si cheltuieli'!H37</f>
        <v>0</v>
      </c>
      <c r="I61" s="215">
        <f>'5 Venituri si cheltuieli'!I37</f>
        <v>0</v>
      </c>
      <c r="J61" s="215">
        <f>'5 Venituri si cheltuieli'!J37</f>
        <v>0</v>
      </c>
      <c r="K61" s="215">
        <f>'5 Venituri si cheltuieli'!K37</f>
        <v>0</v>
      </c>
      <c r="L61" s="215">
        <f>'5 Venituri si cheltuieli'!L37</f>
        <v>0</v>
      </c>
      <c r="M61" s="215">
        <f>'5 Venituri si cheltuieli'!M37</f>
        <v>0</v>
      </c>
      <c r="N61" s="215">
        <f>'5 Venituri si cheltuieli'!N37</f>
        <v>0</v>
      </c>
      <c r="O61" s="215">
        <f>'5 Venituri si cheltuieli'!O37</f>
        <v>0</v>
      </c>
      <c r="P61" s="215">
        <f>'5 Venituri si cheltuieli'!P37</f>
        <v>0</v>
      </c>
      <c r="Q61" s="215">
        <f>'5 Venituri si cheltuieli'!Q37</f>
        <v>0</v>
      </c>
      <c r="R61" s="215">
        <f>'5 Venituri si cheltuieli'!R37</f>
        <v>0</v>
      </c>
      <c r="S61" s="215">
        <f>'5 Venituri si cheltuieli'!S37</f>
        <v>0</v>
      </c>
      <c r="T61" s="198">
        <f t="shared" si="33"/>
        <v>0</v>
      </c>
      <c r="U61" s="198">
        <f t="shared" si="34"/>
        <v>0</v>
      </c>
      <c r="V61" s="198">
        <f t="shared" si="35"/>
        <v>0</v>
      </c>
      <c r="W61" s="198">
        <f t="shared" si="36"/>
        <v>0</v>
      </c>
      <c r="X61" s="198">
        <f>'5 Venituri si cheltuieli'!X37</f>
        <v>0</v>
      </c>
      <c r="Y61" s="198">
        <f>'5 Venituri si cheltuieli'!Y37</f>
        <v>0</v>
      </c>
      <c r="Z61" s="198">
        <f>'5 Venituri si cheltuieli'!Z37</f>
        <v>0</v>
      </c>
      <c r="AA61" s="198">
        <f>'5 Venituri si cheltuieli'!AA37</f>
        <v>0</v>
      </c>
      <c r="AB61" s="198">
        <f>'5 Venituri si cheltuieli'!AB37</f>
        <v>0</v>
      </c>
      <c r="AC61" s="198">
        <f>'5 Venituri si cheltuieli'!AC37</f>
        <v>0</v>
      </c>
      <c r="AD61" s="198">
        <f>'5 Venituri si cheltuieli'!AD37</f>
        <v>0</v>
      </c>
      <c r="AE61" s="198">
        <f>'5 Venituri si cheltuieli'!AE37</f>
        <v>0</v>
      </c>
      <c r="AF61" s="198">
        <f>'5 Venituri si cheltuieli'!AF37</f>
        <v>0</v>
      </c>
      <c r="AG61" s="198">
        <f>'5 Venituri si cheltuieli'!AG37</f>
        <v>0</v>
      </c>
    </row>
    <row r="62" spans="1:33">
      <c r="A62" s="218"/>
      <c r="B62" s="221" t="s">
        <v>847</v>
      </c>
      <c r="C62" s="201">
        <f>C63+C67</f>
        <v>0</v>
      </c>
      <c r="D62" s="202">
        <f t="shared" ref="D62:AG62" si="37">D63+D67</f>
        <v>0</v>
      </c>
      <c r="E62" s="202">
        <f t="shared" si="37"/>
        <v>0</v>
      </c>
      <c r="F62" s="202">
        <f t="shared" si="37"/>
        <v>0</v>
      </c>
      <c r="G62" s="202">
        <f t="shared" si="37"/>
        <v>0</v>
      </c>
      <c r="H62" s="202">
        <f t="shared" si="37"/>
        <v>0</v>
      </c>
      <c r="I62" s="202">
        <f t="shared" si="37"/>
        <v>0</v>
      </c>
      <c r="J62" s="202">
        <f t="shared" si="37"/>
        <v>0</v>
      </c>
      <c r="K62" s="202">
        <f t="shared" si="37"/>
        <v>0</v>
      </c>
      <c r="L62" s="202">
        <f t="shared" si="37"/>
        <v>0</v>
      </c>
      <c r="M62" s="202">
        <f t="shared" si="37"/>
        <v>0</v>
      </c>
      <c r="N62" s="202">
        <f t="shared" si="37"/>
        <v>0</v>
      </c>
      <c r="O62" s="202">
        <f t="shared" si="37"/>
        <v>0</v>
      </c>
      <c r="P62" s="202">
        <f t="shared" si="37"/>
        <v>0</v>
      </c>
      <c r="Q62" s="202">
        <f t="shared" si="37"/>
        <v>0</v>
      </c>
      <c r="R62" s="202">
        <f t="shared" si="37"/>
        <v>0</v>
      </c>
      <c r="S62" s="202">
        <f t="shared" si="37"/>
        <v>0</v>
      </c>
      <c r="T62" s="198">
        <f t="shared" si="33"/>
        <v>0</v>
      </c>
      <c r="U62" s="198">
        <f t="shared" si="34"/>
        <v>0</v>
      </c>
      <c r="V62" s="198">
        <f t="shared" si="35"/>
        <v>0</v>
      </c>
      <c r="W62" s="198">
        <f t="shared" si="36"/>
        <v>0</v>
      </c>
      <c r="X62" s="201">
        <f t="shared" si="37"/>
        <v>0</v>
      </c>
      <c r="Y62" s="201">
        <f t="shared" si="37"/>
        <v>0</v>
      </c>
      <c r="Z62" s="201">
        <f t="shared" si="37"/>
        <v>0</v>
      </c>
      <c r="AA62" s="201">
        <f t="shared" si="37"/>
        <v>0</v>
      </c>
      <c r="AB62" s="201">
        <f t="shared" si="37"/>
        <v>0</v>
      </c>
      <c r="AC62" s="201">
        <f t="shared" si="37"/>
        <v>0</v>
      </c>
      <c r="AD62" s="201">
        <f t="shared" si="37"/>
        <v>0</v>
      </c>
      <c r="AE62" s="201">
        <f t="shared" si="37"/>
        <v>0</v>
      </c>
      <c r="AF62" s="201">
        <f t="shared" si="37"/>
        <v>0</v>
      </c>
      <c r="AG62" s="201">
        <f t="shared" si="37"/>
        <v>0</v>
      </c>
    </row>
    <row r="63" spans="1:33">
      <c r="A63" s="218" t="s">
        <v>848</v>
      </c>
      <c r="B63" s="138" t="s">
        <v>763</v>
      </c>
      <c r="C63" s="201">
        <f>'5 Venituri si cheltuieli'!C39</f>
        <v>0</v>
      </c>
      <c r="D63" s="202">
        <f>'5 Venituri si cheltuieli'!D39</f>
        <v>0</v>
      </c>
      <c r="E63" s="202">
        <f>'5 Venituri si cheltuieli'!E39</f>
        <v>0</v>
      </c>
      <c r="F63" s="202">
        <f>'5 Venituri si cheltuieli'!F39</f>
        <v>0</v>
      </c>
      <c r="G63" s="202">
        <f>'5 Venituri si cheltuieli'!G39</f>
        <v>0</v>
      </c>
      <c r="H63" s="202">
        <f>'5 Venituri si cheltuieli'!H39</f>
        <v>0</v>
      </c>
      <c r="I63" s="202">
        <f>'5 Venituri si cheltuieli'!I39</f>
        <v>0</v>
      </c>
      <c r="J63" s="202">
        <f>'5 Venituri si cheltuieli'!J39</f>
        <v>0</v>
      </c>
      <c r="K63" s="202">
        <f>'5 Venituri si cheltuieli'!K39</f>
        <v>0</v>
      </c>
      <c r="L63" s="202">
        <f>'5 Venituri si cheltuieli'!L39</f>
        <v>0</v>
      </c>
      <c r="M63" s="202">
        <f>'5 Venituri si cheltuieli'!M39</f>
        <v>0</v>
      </c>
      <c r="N63" s="202">
        <f>'5 Venituri si cheltuieli'!N39</f>
        <v>0</v>
      </c>
      <c r="O63" s="202">
        <f>'5 Venituri si cheltuieli'!O39</f>
        <v>0</v>
      </c>
      <c r="P63" s="202">
        <f>'5 Venituri si cheltuieli'!P39</f>
        <v>0</v>
      </c>
      <c r="Q63" s="202">
        <f>'5 Venituri si cheltuieli'!Q39</f>
        <v>0</v>
      </c>
      <c r="R63" s="202">
        <f>'5 Venituri si cheltuieli'!R39</f>
        <v>0</v>
      </c>
      <c r="S63" s="202">
        <f>'5 Venituri si cheltuieli'!S39</f>
        <v>0</v>
      </c>
      <c r="T63" s="198">
        <f t="shared" si="33"/>
        <v>0</v>
      </c>
      <c r="U63" s="198">
        <f t="shared" si="34"/>
        <v>0</v>
      </c>
      <c r="V63" s="198">
        <f t="shared" si="35"/>
        <v>0</v>
      </c>
      <c r="W63" s="198">
        <f t="shared" si="36"/>
        <v>0</v>
      </c>
      <c r="X63" s="201">
        <f>'5 Venituri si cheltuieli'!X39</f>
        <v>0</v>
      </c>
      <c r="Y63" s="201">
        <f>'5 Venituri si cheltuieli'!Y39</f>
        <v>0</v>
      </c>
      <c r="Z63" s="201">
        <f>'5 Venituri si cheltuieli'!Z39</f>
        <v>0</v>
      </c>
      <c r="AA63" s="201">
        <f>'5 Venituri si cheltuieli'!AA39</f>
        <v>0</v>
      </c>
      <c r="AB63" s="201">
        <f>'5 Venituri si cheltuieli'!AB39</f>
        <v>0</v>
      </c>
      <c r="AC63" s="201">
        <f>'5 Venituri si cheltuieli'!AC39</f>
        <v>0</v>
      </c>
      <c r="AD63" s="201">
        <f>'5 Venituri si cheltuieli'!AD39</f>
        <v>0</v>
      </c>
      <c r="AE63" s="201">
        <f>'5 Venituri si cheltuieli'!AE39</f>
        <v>0</v>
      </c>
      <c r="AF63" s="201">
        <f>'5 Venituri si cheltuieli'!AF39</f>
        <v>0</v>
      </c>
      <c r="AG63" s="201">
        <f>'5 Venituri si cheltuieli'!AG39</f>
        <v>0</v>
      </c>
    </row>
    <row r="64" spans="1:33">
      <c r="A64" s="218"/>
      <c r="B64" s="141" t="s">
        <v>764</v>
      </c>
      <c r="C64" s="200">
        <f>'5 Venituri si cheltuieli'!C40</f>
        <v>0</v>
      </c>
      <c r="D64" s="222">
        <f>'5 Venituri si cheltuieli'!D40</f>
        <v>0</v>
      </c>
      <c r="E64" s="222">
        <f>'5 Venituri si cheltuieli'!E40</f>
        <v>0</v>
      </c>
      <c r="F64" s="222">
        <f>'5 Venituri si cheltuieli'!F40</f>
        <v>0</v>
      </c>
      <c r="G64" s="222">
        <f>'5 Venituri si cheltuieli'!G40</f>
        <v>0</v>
      </c>
      <c r="H64" s="222">
        <f>'5 Venituri si cheltuieli'!H40</f>
        <v>0</v>
      </c>
      <c r="I64" s="222">
        <f>'5 Venituri si cheltuieli'!I40</f>
        <v>0</v>
      </c>
      <c r="J64" s="222">
        <f>'5 Venituri si cheltuieli'!J40</f>
        <v>0</v>
      </c>
      <c r="K64" s="222">
        <f>'5 Venituri si cheltuieli'!K40</f>
        <v>0</v>
      </c>
      <c r="L64" s="222">
        <f>'5 Venituri si cheltuieli'!L40</f>
        <v>0</v>
      </c>
      <c r="M64" s="222">
        <f>'5 Venituri si cheltuieli'!M40</f>
        <v>0</v>
      </c>
      <c r="N64" s="222">
        <f>'5 Venituri si cheltuieli'!N40</f>
        <v>0</v>
      </c>
      <c r="O64" s="222">
        <f>'5 Venituri si cheltuieli'!O40</f>
        <v>0</v>
      </c>
      <c r="P64" s="222">
        <f>'5 Venituri si cheltuieli'!P40</f>
        <v>0</v>
      </c>
      <c r="Q64" s="222">
        <f>'5 Venituri si cheltuieli'!Q40</f>
        <v>0</v>
      </c>
      <c r="R64" s="222">
        <f>'5 Venituri si cheltuieli'!R40</f>
        <v>0</v>
      </c>
      <c r="S64" s="222">
        <f>'5 Venituri si cheltuieli'!S40</f>
        <v>0</v>
      </c>
      <c r="T64" s="198">
        <f t="shared" si="33"/>
        <v>0</v>
      </c>
      <c r="U64" s="198">
        <f t="shared" si="34"/>
        <v>0</v>
      </c>
      <c r="V64" s="198">
        <f t="shared" si="35"/>
        <v>0</v>
      </c>
      <c r="W64" s="198">
        <f t="shared" si="36"/>
        <v>0</v>
      </c>
      <c r="X64" s="200">
        <f>'5 Venituri si cheltuieli'!X40</f>
        <v>0</v>
      </c>
      <c r="Y64" s="200">
        <f>'5 Venituri si cheltuieli'!Y40</f>
        <v>0</v>
      </c>
      <c r="Z64" s="200">
        <f>'5 Venituri si cheltuieli'!Z40</f>
        <v>0</v>
      </c>
      <c r="AA64" s="200">
        <f>'5 Venituri si cheltuieli'!AA40</f>
        <v>0</v>
      </c>
      <c r="AB64" s="200">
        <f>'5 Venituri si cheltuieli'!AB40</f>
        <v>0</v>
      </c>
      <c r="AC64" s="200">
        <f>'5 Venituri si cheltuieli'!AC40</f>
        <v>0</v>
      </c>
      <c r="AD64" s="200">
        <f>'5 Venituri si cheltuieli'!AD40</f>
        <v>0</v>
      </c>
      <c r="AE64" s="200">
        <f>'5 Venituri si cheltuieli'!AE40</f>
        <v>0</v>
      </c>
      <c r="AF64" s="200">
        <f>'5 Venituri si cheltuieli'!AF40</f>
        <v>0</v>
      </c>
      <c r="AG64" s="200">
        <f>'5 Venituri si cheltuieli'!AG40</f>
        <v>0</v>
      </c>
    </row>
    <row r="65" spans="1:33">
      <c r="A65" s="218"/>
      <c r="B65" s="141" t="s">
        <v>765</v>
      </c>
      <c r="C65" s="200">
        <f>'5 Venituri si cheltuieli'!C41</f>
        <v>0</v>
      </c>
      <c r="D65" s="222">
        <f>'5 Venituri si cheltuieli'!D41</f>
        <v>0</v>
      </c>
      <c r="E65" s="222">
        <f>'5 Venituri si cheltuieli'!E41</f>
        <v>0</v>
      </c>
      <c r="F65" s="222">
        <f>'5 Venituri si cheltuieli'!F41</f>
        <v>0</v>
      </c>
      <c r="G65" s="222">
        <f>'5 Venituri si cheltuieli'!G41</f>
        <v>0</v>
      </c>
      <c r="H65" s="222">
        <f>'5 Venituri si cheltuieli'!H41</f>
        <v>0</v>
      </c>
      <c r="I65" s="222">
        <f>'5 Venituri si cheltuieli'!I41</f>
        <v>0</v>
      </c>
      <c r="J65" s="222">
        <f>'5 Venituri si cheltuieli'!J41</f>
        <v>0</v>
      </c>
      <c r="K65" s="222">
        <f>'5 Venituri si cheltuieli'!K41</f>
        <v>0</v>
      </c>
      <c r="L65" s="222">
        <f>'5 Venituri si cheltuieli'!L41</f>
        <v>0</v>
      </c>
      <c r="M65" s="222">
        <f>'5 Venituri si cheltuieli'!M41</f>
        <v>0</v>
      </c>
      <c r="N65" s="222">
        <f>'5 Venituri si cheltuieli'!N41</f>
        <v>0</v>
      </c>
      <c r="O65" s="222">
        <f>'5 Venituri si cheltuieli'!O41</f>
        <v>0</v>
      </c>
      <c r="P65" s="222">
        <f>'5 Venituri si cheltuieli'!P41</f>
        <v>0</v>
      </c>
      <c r="Q65" s="222">
        <f>'5 Venituri si cheltuieli'!Q41</f>
        <v>0</v>
      </c>
      <c r="R65" s="222">
        <f>'5 Venituri si cheltuieli'!R41</f>
        <v>0</v>
      </c>
      <c r="S65" s="222">
        <f>'5 Venituri si cheltuieli'!S41</f>
        <v>0</v>
      </c>
      <c r="T65" s="198">
        <f t="shared" si="33"/>
        <v>0</v>
      </c>
      <c r="U65" s="198">
        <f t="shared" si="34"/>
        <v>0</v>
      </c>
      <c r="V65" s="198">
        <f t="shared" si="35"/>
        <v>0</v>
      </c>
      <c r="W65" s="198">
        <f t="shared" si="36"/>
        <v>0</v>
      </c>
      <c r="X65" s="200">
        <f>'5 Venituri si cheltuieli'!X41</f>
        <v>0</v>
      </c>
      <c r="Y65" s="200">
        <f>'5 Venituri si cheltuieli'!Y41</f>
        <v>0</v>
      </c>
      <c r="Z65" s="200">
        <f>'5 Venituri si cheltuieli'!Z41</f>
        <v>0</v>
      </c>
      <c r="AA65" s="200">
        <f>'5 Venituri si cheltuieli'!AA41</f>
        <v>0</v>
      </c>
      <c r="AB65" s="200">
        <f>'5 Venituri si cheltuieli'!AB41</f>
        <v>0</v>
      </c>
      <c r="AC65" s="200">
        <f>'5 Venituri si cheltuieli'!AC41</f>
        <v>0</v>
      </c>
      <c r="AD65" s="200">
        <f>'5 Venituri si cheltuieli'!AD41</f>
        <v>0</v>
      </c>
      <c r="AE65" s="200">
        <f>'5 Venituri si cheltuieli'!AE41</f>
        <v>0</v>
      </c>
      <c r="AF65" s="200">
        <f>'5 Venituri si cheltuieli'!AF41</f>
        <v>0</v>
      </c>
      <c r="AG65" s="200">
        <f>'5 Venituri si cheltuieli'!AG41</f>
        <v>0</v>
      </c>
    </row>
    <row r="66" spans="1:33">
      <c r="A66" s="218"/>
      <c r="B66" s="141" t="s">
        <v>766</v>
      </c>
      <c r="C66" s="200">
        <f>'5 Venituri si cheltuieli'!C42</f>
        <v>0</v>
      </c>
      <c r="D66" s="222">
        <f>'5 Venituri si cheltuieli'!D42</f>
        <v>0</v>
      </c>
      <c r="E66" s="222">
        <f>'5 Venituri si cheltuieli'!E42</f>
        <v>0</v>
      </c>
      <c r="F66" s="222">
        <f>'5 Venituri si cheltuieli'!F42</f>
        <v>0</v>
      </c>
      <c r="G66" s="222">
        <f>'5 Venituri si cheltuieli'!G42</f>
        <v>0</v>
      </c>
      <c r="H66" s="222">
        <f>'5 Venituri si cheltuieli'!H42</f>
        <v>0</v>
      </c>
      <c r="I66" s="222">
        <f>'5 Venituri si cheltuieli'!I42</f>
        <v>0</v>
      </c>
      <c r="J66" s="222">
        <f>'5 Venituri si cheltuieli'!J42</f>
        <v>0</v>
      </c>
      <c r="K66" s="222">
        <f>'5 Venituri si cheltuieli'!K42</f>
        <v>0</v>
      </c>
      <c r="L66" s="222">
        <f>'5 Venituri si cheltuieli'!L42</f>
        <v>0</v>
      </c>
      <c r="M66" s="222">
        <f>'5 Venituri si cheltuieli'!M42</f>
        <v>0</v>
      </c>
      <c r="N66" s="222">
        <f>'5 Venituri si cheltuieli'!N42</f>
        <v>0</v>
      </c>
      <c r="O66" s="222">
        <f>'5 Venituri si cheltuieli'!O42</f>
        <v>0</v>
      </c>
      <c r="P66" s="222">
        <f>'5 Venituri si cheltuieli'!P42</f>
        <v>0</v>
      </c>
      <c r="Q66" s="222">
        <f>'5 Venituri si cheltuieli'!Q42</f>
        <v>0</v>
      </c>
      <c r="R66" s="222">
        <f>'5 Venituri si cheltuieli'!R42</f>
        <v>0</v>
      </c>
      <c r="S66" s="222">
        <f>'5 Venituri si cheltuieli'!S42</f>
        <v>0</v>
      </c>
      <c r="T66" s="198">
        <f t="shared" si="33"/>
        <v>0</v>
      </c>
      <c r="U66" s="198">
        <f t="shared" si="34"/>
        <v>0</v>
      </c>
      <c r="V66" s="198">
        <f t="shared" si="35"/>
        <v>0</v>
      </c>
      <c r="W66" s="198">
        <f t="shared" si="36"/>
        <v>0</v>
      </c>
      <c r="X66" s="200">
        <f>'5 Venituri si cheltuieli'!X42</f>
        <v>0</v>
      </c>
      <c r="Y66" s="200">
        <f>'5 Venituri si cheltuieli'!Y42</f>
        <v>0</v>
      </c>
      <c r="Z66" s="200">
        <f>'5 Venituri si cheltuieli'!Z42</f>
        <v>0</v>
      </c>
      <c r="AA66" s="200">
        <f>'5 Venituri si cheltuieli'!AA42</f>
        <v>0</v>
      </c>
      <c r="AB66" s="200">
        <f>'5 Venituri si cheltuieli'!AB42</f>
        <v>0</v>
      </c>
      <c r="AC66" s="200">
        <f>'5 Venituri si cheltuieli'!AC42</f>
        <v>0</v>
      </c>
      <c r="AD66" s="200">
        <f>'5 Venituri si cheltuieli'!AD42</f>
        <v>0</v>
      </c>
      <c r="AE66" s="200">
        <f>'5 Venituri si cheltuieli'!AE42</f>
        <v>0</v>
      </c>
      <c r="AF66" s="200">
        <f>'5 Venituri si cheltuieli'!AF42</f>
        <v>0</v>
      </c>
      <c r="AG66" s="200">
        <f>'5 Venituri si cheltuieli'!AG42</f>
        <v>0</v>
      </c>
    </row>
    <row r="67" spans="1:33">
      <c r="A67" s="218" t="s">
        <v>849</v>
      </c>
      <c r="B67" s="123" t="s">
        <v>787</v>
      </c>
      <c r="C67" s="201">
        <f>'5 Venituri si cheltuieli'!C43</f>
        <v>0</v>
      </c>
      <c r="D67" s="202">
        <f>'5 Venituri si cheltuieli'!D43</f>
        <v>0</v>
      </c>
      <c r="E67" s="202">
        <f>'5 Venituri si cheltuieli'!E43</f>
        <v>0</v>
      </c>
      <c r="F67" s="202">
        <f>'5 Venituri si cheltuieli'!F43</f>
        <v>0</v>
      </c>
      <c r="G67" s="202">
        <f>'5 Venituri si cheltuieli'!G43</f>
        <v>0</v>
      </c>
      <c r="H67" s="202">
        <f>'5 Venituri si cheltuieli'!H43</f>
        <v>0</v>
      </c>
      <c r="I67" s="202">
        <f>'5 Venituri si cheltuieli'!I43</f>
        <v>0</v>
      </c>
      <c r="J67" s="202">
        <f>'5 Venituri si cheltuieli'!J43</f>
        <v>0</v>
      </c>
      <c r="K67" s="202">
        <f>'5 Venituri si cheltuieli'!K43</f>
        <v>0</v>
      </c>
      <c r="L67" s="202">
        <f>'5 Venituri si cheltuieli'!L43</f>
        <v>0</v>
      </c>
      <c r="M67" s="202">
        <f>'5 Venituri si cheltuieli'!M43</f>
        <v>0</v>
      </c>
      <c r="N67" s="202">
        <f>'5 Venituri si cheltuieli'!N43</f>
        <v>0</v>
      </c>
      <c r="O67" s="202">
        <f>'5 Venituri si cheltuieli'!O43</f>
        <v>0</v>
      </c>
      <c r="P67" s="202">
        <f>'5 Venituri si cheltuieli'!P43</f>
        <v>0</v>
      </c>
      <c r="Q67" s="202">
        <f>'5 Venituri si cheltuieli'!Q43</f>
        <v>0</v>
      </c>
      <c r="R67" s="202">
        <f>'5 Venituri si cheltuieli'!R43</f>
        <v>0</v>
      </c>
      <c r="S67" s="202">
        <f>'5 Venituri si cheltuieli'!S43</f>
        <v>0</v>
      </c>
      <c r="T67" s="198">
        <f t="shared" si="33"/>
        <v>0</v>
      </c>
      <c r="U67" s="198">
        <f t="shared" si="34"/>
        <v>0</v>
      </c>
      <c r="V67" s="198">
        <f t="shared" si="35"/>
        <v>0</v>
      </c>
      <c r="W67" s="198">
        <f t="shared" si="36"/>
        <v>0</v>
      </c>
      <c r="X67" s="201">
        <f>'5 Venituri si cheltuieli'!X43</f>
        <v>0</v>
      </c>
      <c r="Y67" s="201">
        <f>'5 Venituri si cheltuieli'!Y43</f>
        <v>0</v>
      </c>
      <c r="Z67" s="201">
        <f>'5 Venituri si cheltuieli'!Z43</f>
        <v>0</v>
      </c>
      <c r="AA67" s="201">
        <f>'5 Venituri si cheltuieli'!AA43</f>
        <v>0</v>
      </c>
      <c r="AB67" s="201">
        <f>'5 Venituri si cheltuieli'!AB43</f>
        <v>0</v>
      </c>
      <c r="AC67" s="201">
        <f>'5 Venituri si cheltuieli'!AC43</f>
        <v>0</v>
      </c>
      <c r="AD67" s="201">
        <f>'5 Venituri si cheltuieli'!AD43</f>
        <v>0</v>
      </c>
      <c r="AE67" s="201">
        <f>'5 Venituri si cheltuieli'!AE43</f>
        <v>0</v>
      </c>
      <c r="AF67" s="201">
        <f>'5 Venituri si cheltuieli'!AF43</f>
        <v>0</v>
      </c>
      <c r="AG67" s="201">
        <f>'5 Venituri si cheltuieli'!AG43</f>
        <v>0</v>
      </c>
    </row>
    <row r="68" spans="1:33">
      <c r="A68" s="218"/>
      <c r="B68" s="216" t="s">
        <v>769</v>
      </c>
      <c r="C68" s="201">
        <f>'5 Venituri si cheltuieli'!C45</f>
        <v>0</v>
      </c>
      <c r="D68" s="202">
        <f>'5 Venituri si cheltuieli'!D45</f>
        <v>0</v>
      </c>
      <c r="E68" s="202">
        <f>'5 Venituri si cheltuieli'!E45</f>
        <v>0</v>
      </c>
      <c r="F68" s="202">
        <f>'5 Venituri si cheltuieli'!F45</f>
        <v>0</v>
      </c>
      <c r="G68" s="202">
        <f>'5 Venituri si cheltuieli'!G45</f>
        <v>0</v>
      </c>
      <c r="H68" s="202">
        <f>'5 Venituri si cheltuieli'!H45</f>
        <v>0</v>
      </c>
      <c r="I68" s="202">
        <f>'5 Venituri si cheltuieli'!I45</f>
        <v>0</v>
      </c>
      <c r="J68" s="202">
        <f>'5 Venituri si cheltuieli'!J45</f>
        <v>0</v>
      </c>
      <c r="K68" s="202">
        <f>'5 Venituri si cheltuieli'!K45</f>
        <v>0</v>
      </c>
      <c r="L68" s="202">
        <f>'5 Venituri si cheltuieli'!L45</f>
        <v>0</v>
      </c>
      <c r="M68" s="202">
        <f>'5 Venituri si cheltuieli'!M45</f>
        <v>0</v>
      </c>
      <c r="N68" s="202">
        <f>'5 Venituri si cheltuieli'!N45</f>
        <v>0</v>
      </c>
      <c r="O68" s="202">
        <f>'5 Venituri si cheltuieli'!O45</f>
        <v>0</v>
      </c>
      <c r="P68" s="202">
        <f>'5 Venituri si cheltuieli'!P45</f>
        <v>0</v>
      </c>
      <c r="Q68" s="202">
        <f>'5 Venituri si cheltuieli'!Q45</f>
        <v>0</v>
      </c>
      <c r="R68" s="202">
        <f>'5 Venituri si cheltuieli'!R45</f>
        <v>0</v>
      </c>
      <c r="S68" s="202">
        <f>'5 Venituri si cheltuieli'!S45</f>
        <v>0</v>
      </c>
      <c r="T68" s="198">
        <f t="shared" si="33"/>
        <v>0</v>
      </c>
      <c r="U68" s="198">
        <f t="shared" si="34"/>
        <v>0</v>
      </c>
      <c r="V68" s="198">
        <f t="shared" si="35"/>
        <v>0</v>
      </c>
      <c r="W68" s="198">
        <f t="shared" si="36"/>
        <v>0</v>
      </c>
      <c r="X68" s="201">
        <f>'5 Venituri si cheltuieli'!X45</f>
        <v>0</v>
      </c>
      <c r="Y68" s="201">
        <f>'5 Venituri si cheltuieli'!Y45</f>
        <v>0</v>
      </c>
      <c r="Z68" s="201">
        <f>'5 Venituri si cheltuieli'!Z45</f>
        <v>0</v>
      </c>
      <c r="AA68" s="201">
        <f>'5 Venituri si cheltuieli'!AA45</f>
        <v>0</v>
      </c>
      <c r="AB68" s="201">
        <f>'5 Venituri si cheltuieli'!AB45</f>
        <v>0</v>
      </c>
      <c r="AC68" s="201">
        <f>'5 Venituri si cheltuieli'!AC45</f>
        <v>0</v>
      </c>
      <c r="AD68" s="201">
        <f>'5 Venituri si cheltuieli'!AD45</f>
        <v>0</v>
      </c>
      <c r="AE68" s="201">
        <f>'5 Venituri si cheltuieli'!AE45</f>
        <v>0</v>
      </c>
      <c r="AF68" s="201">
        <f>'5 Venituri si cheltuieli'!AF45</f>
        <v>0</v>
      </c>
      <c r="AG68" s="201">
        <f>'5 Venituri si cheltuieli'!AG45</f>
        <v>0</v>
      </c>
    </row>
    <row r="69" spans="1:33">
      <c r="A69" s="1055" t="s">
        <v>850</v>
      </c>
      <c r="B69" s="1055"/>
      <c r="C69" s="201">
        <f t="shared" ref="C69:S69" si="38">C54+C62+C68</f>
        <v>0</v>
      </c>
      <c r="D69" s="202">
        <f t="shared" si="38"/>
        <v>0</v>
      </c>
      <c r="E69" s="202">
        <f t="shared" si="38"/>
        <v>0</v>
      </c>
      <c r="F69" s="202">
        <f t="shared" si="38"/>
        <v>0</v>
      </c>
      <c r="G69" s="202">
        <f t="shared" si="38"/>
        <v>0</v>
      </c>
      <c r="H69" s="202">
        <f t="shared" si="38"/>
        <v>0</v>
      </c>
      <c r="I69" s="202">
        <f t="shared" si="38"/>
        <v>0</v>
      </c>
      <c r="J69" s="202">
        <f t="shared" si="38"/>
        <v>0</v>
      </c>
      <c r="K69" s="202">
        <f t="shared" si="38"/>
        <v>0</v>
      </c>
      <c r="L69" s="202">
        <f t="shared" si="38"/>
        <v>0</v>
      </c>
      <c r="M69" s="202">
        <f t="shared" si="38"/>
        <v>0</v>
      </c>
      <c r="N69" s="202">
        <f t="shared" si="38"/>
        <v>0</v>
      </c>
      <c r="O69" s="202">
        <f t="shared" si="38"/>
        <v>0</v>
      </c>
      <c r="P69" s="202">
        <f t="shared" si="38"/>
        <v>0</v>
      </c>
      <c r="Q69" s="202">
        <f t="shared" si="38"/>
        <v>0</v>
      </c>
      <c r="R69" s="202">
        <f t="shared" si="38"/>
        <v>0</v>
      </c>
      <c r="S69" s="202">
        <f t="shared" si="38"/>
        <v>0</v>
      </c>
      <c r="T69" s="198">
        <f t="shared" si="33"/>
        <v>0</v>
      </c>
      <c r="U69" s="198">
        <f t="shared" si="34"/>
        <v>0</v>
      </c>
      <c r="V69" s="198">
        <f t="shared" si="35"/>
        <v>0</v>
      </c>
      <c r="W69" s="198">
        <f t="shared" si="36"/>
        <v>0</v>
      </c>
      <c r="X69" s="201">
        <f t="shared" ref="X69:AG69" si="39">X54+X62+X68</f>
        <v>0</v>
      </c>
      <c r="Y69" s="201">
        <f t="shared" si="39"/>
        <v>0</v>
      </c>
      <c r="Z69" s="201">
        <f t="shared" si="39"/>
        <v>0</v>
      </c>
      <c r="AA69" s="201">
        <f t="shared" si="39"/>
        <v>0</v>
      </c>
      <c r="AB69" s="201">
        <f t="shared" si="39"/>
        <v>0</v>
      </c>
      <c r="AC69" s="201">
        <f t="shared" si="39"/>
        <v>0</v>
      </c>
      <c r="AD69" s="201">
        <f t="shared" si="39"/>
        <v>0</v>
      </c>
      <c r="AE69" s="201">
        <f t="shared" si="39"/>
        <v>0</v>
      </c>
      <c r="AF69" s="201">
        <f t="shared" si="39"/>
        <v>0</v>
      </c>
      <c r="AG69" s="201">
        <f t="shared" si="39"/>
        <v>0</v>
      </c>
    </row>
    <row r="70" spans="1:33">
      <c r="A70" s="1052" t="s">
        <v>851</v>
      </c>
      <c r="B70" s="1052"/>
      <c r="C70" s="201">
        <f t="shared" ref="C70:S70" si="40">C52-C69</f>
        <v>0</v>
      </c>
      <c r="D70" s="202">
        <f t="shared" si="40"/>
        <v>0</v>
      </c>
      <c r="E70" s="202">
        <f t="shared" si="40"/>
        <v>0</v>
      </c>
      <c r="F70" s="202">
        <f t="shared" si="40"/>
        <v>0</v>
      </c>
      <c r="G70" s="202">
        <f t="shared" si="40"/>
        <v>0</v>
      </c>
      <c r="H70" s="202">
        <f t="shared" si="40"/>
        <v>0</v>
      </c>
      <c r="I70" s="202">
        <f t="shared" si="40"/>
        <v>0</v>
      </c>
      <c r="J70" s="202">
        <f t="shared" si="40"/>
        <v>0</v>
      </c>
      <c r="K70" s="202">
        <f t="shared" si="40"/>
        <v>0</v>
      </c>
      <c r="L70" s="202">
        <f t="shared" si="40"/>
        <v>0</v>
      </c>
      <c r="M70" s="202">
        <f t="shared" si="40"/>
        <v>0</v>
      </c>
      <c r="N70" s="202">
        <f t="shared" si="40"/>
        <v>0</v>
      </c>
      <c r="O70" s="202">
        <f t="shared" si="40"/>
        <v>0</v>
      </c>
      <c r="P70" s="202">
        <f t="shared" si="40"/>
        <v>0</v>
      </c>
      <c r="Q70" s="202">
        <f t="shared" si="40"/>
        <v>0</v>
      </c>
      <c r="R70" s="202">
        <f t="shared" si="40"/>
        <v>0</v>
      </c>
      <c r="S70" s="202">
        <f t="shared" si="40"/>
        <v>0</v>
      </c>
      <c r="T70" s="198">
        <f t="shared" si="33"/>
        <v>0</v>
      </c>
      <c r="U70" s="198">
        <f t="shared" si="34"/>
        <v>0</v>
      </c>
      <c r="V70" s="198">
        <f t="shared" si="35"/>
        <v>0</v>
      </c>
      <c r="W70" s="198">
        <f t="shared" si="36"/>
        <v>0</v>
      </c>
      <c r="X70" s="201">
        <f t="shared" ref="X70:AG70" si="41">X52-X69</f>
        <v>0</v>
      </c>
      <c r="Y70" s="201">
        <f t="shared" si="41"/>
        <v>0</v>
      </c>
      <c r="Z70" s="201">
        <f t="shared" si="41"/>
        <v>0</v>
      </c>
      <c r="AA70" s="201">
        <f t="shared" si="41"/>
        <v>0</v>
      </c>
      <c r="AB70" s="201">
        <f t="shared" si="41"/>
        <v>0</v>
      </c>
      <c r="AC70" s="201">
        <f t="shared" si="41"/>
        <v>0</v>
      </c>
      <c r="AD70" s="201">
        <f t="shared" si="41"/>
        <v>0</v>
      </c>
      <c r="AE70" s="201">
        <f t="shared" si="41"/>
        <v>0</v>
      </c>
      <c r="AF70" s="201">
        <f t="shared" si="41"/>
        <v>0</v>
      </c>
      <c r="AG70" s="201">
        <f t="shared" si="41"/>
        <v>0</v>
      </c>
    </row>
    <row r="71" spans="1:33">
      <c r="A71" s="1055" t="s">
        <v>852</v>
      </c>
      <c r="B71" s="1055"/>
      <c r="C71" s="201">
        <f t="shared" ref="C71:S71" si="42">C33+C70</f>
        <v>0</v>
      </c>
      <c r="D71" s="202">
        <f t="shared" si="42"/>
        <v>0</v>
      </c>
      <c r="E71" s="202">
        <f t="shared" si="42"/>
        <v>0</v>
      </c>
      <c r="F71" s="202">
        <f t="shared" si="42"/>
        <v>0</v>
      </c>
      <c r="G71" s="202">
        <f t="shared" si="42"/>
        <v>0</v>
      </c>
      <c r="H71" s="202">
        <f t="shared" si="42"/>
        <v>0</v>
      </c>
      <c r="I71" s="202">
        <f t="shared" si="42"/>
        <v>0</v>
      </c>
      <c r="J71" s="202">
        <f t="shared" si="42"/>
        <v>0</v>
      </c>
      <c r="K71" s="202">
        <f t="shared" si="42"/>
        <v>0</v>
      </c>
      <c r="L71" s="202">
        <f t="shared" si="42"/>
        <v>0</v>
      </c>
      <c r="M71" s="202">
        <f t="shared" si="42"/>
        <v>0</v>
      </c>
      <c r="N71" s="202">
        <f t="shared" si="42"/>
        <v>0</v>
      </c>
      <c r="O71" s="202">
        <f t="shared" si="42"/>
        <v>0</v>
      </c>
      <c r="P71" s="202">
        <f t="shared" si="42"/>
        <v>0</v>
      </c>
      <c r="Q71" s="202">
        <f t="shared" si="42"/>
        <v>0</v>
      </c>
      <c r="R71" s="202">
        <f t="shared" si="42"/>
        <v>0</v>
      </c>
      <c r="S71" s="202">
        <f t="shared" si="42"/>
        <v>0</v>
      </c>
      <c r="T71" s="198">
        <f t="shared" si="33"/>
        <v>0</v>
      </c>
      <c r="U71" s="198">
        <f t="shared" si="34"/>
        <v>0</v>
      </c>
      <c r="V71" s="198">
        <f t="shared" si="35"/>
        <v>0</v>
      </c>
      <c r="W71" s="198">
        <f t="shared" si="36"/>
        <v>0</v>
      </c>
      <c r="X71" s="201">
        <f t="shared" ref="X71:AG71" si="43">X33+X70</f>
        <v>0</v>
      </c>
      <c r="Y71" s="201">
        <f t="shared" si="43"/>
        <v>0</v>
      </c>
      <c r="Z71" s="201">
        <f t="shared" si="43"/>
        <v>0</v>
      </c>
      <c r="AA71" s="201">
        <f t="shared" si="43"/>
        <v>0</v>
      </c>
      <c r="AB71" s="201">
        <f t="shared" si="43"/>
        <v>0</v>
      </c>
      <c r="AC71" s="201">
        <f t="shared" si="43"/>
        <v>0</v>
      </c>
      <c r="AD71" s="201">
        <f t="shared" si="43"/>
        <v>0</v>
      </c>
      <c r="AE71" s="201">
        <f t="shared" si="43"/>
        <v>0</v>
      </c>
      <c r="AF71" s="201">
        <f t="shared" si="43"/>
        <v>0</v>
      </c>
      <c r="AG71" s="201">
        <f t="shared" si="43"/>
        <v>0</v>
      </c>
    </row>
    <row r="72" spans="1:33">
      <c r="A72" s="199" t="s">
        <v>853</v>
      </c>
      <c r="B72" s="204" t="s">
        <v>854</v>
      </c>
      <c r="C72" s="196"/>
      <c r="D72" s="197"/>
      <c r="E72" s="197"/>
      <c r="F72" s="197"/>
      <c r="G72" s="197"/>
      <c r="H72" s="197"/>
      <c r="I72" s="197"/>
      <c r="J72" s="197"/>
      <c r="K72" s="197"/>
      <c r="L72" s="197"/>
      <c r="M72" s="197"/>
      <c r="N72" s="197"/>
      <c r="O72" s="197"/>
      <c r="P72" s="197"/>
      <c r="Q72" s="197"/>
      <c r="R72" s="197"/>
      <c r="S72" s="223"/>
      <c r="T72" s="198">
        <f t="shared" si="33"/>
        <v>0</v>
      </c>
      <c r="U72" s="198">
        <f t="shared" si="34"/>
        <v>0</v>
      </c>
      <c r="V72" s="198">
        <f t="shared" si="35"/>
        <v>0</v>
      </c>
      <c r="W72" s="198">
        <f t="shared" si="36"/>
        <v>0</v>
      </c>
      <c r="X72" s="224"/>
      <c r="Y72" s="224"/>
      <c r="Z72" s="224"/>
      <c r="AA72" s="224"/>
      <c r="AB72" s="224"/>
      <c r="AC72" s="224"/>
      <c r="AD72" s="224"/>
      <c r="AE72" s="224"/>
      <c r="AF72" s="224"/>
      <c r="AG72" s="224"/>
    </row>
    <row r="73" spans="1:33">
      <c r="A73" s="199" t="s">
        <v>855</v>
      </c>
      <c r="B73" s="204" t="s">
        <v>856</v>
      </c>
      <c r="C73" s="196"/>
      <c r="D73" s="197"/>
      <c r="E73" s="197"/>
      <c r="F73" s="197"/>
      <c r="G73" s="197"/>
      <c r="H73" s="197"/>
      <c r="I73" s="197"/>
      <c r="J73" s="197"/>
      <c r="K73" s="197"/>
      <c r="L73" s="197"/>
      <c r="M73" s="197"/>
      <c r="N73" s="197"/>
      <c r="O73" s="197"/>
      <c r="P73" s="197"/>
      <c r="Q73" s="197"/>
      <c r="R73" s="197"/>
      <c r="S73" s="197"/>
      <c r="T73" s="198">
        <f t="shared" si="33"/>
        <v>0</v>
      </c>
      <c r="U73" s="198">
        <f t="shared" si="34"/>
        <v>0</v>
      </c>
      <c r="V73" s="198">
        <f t="shared" si="35"/>
        <v>0</v>
      </c>
      <c r="W73" s="198">
        <f t="shared" si="36"/>
        <v>0</v>
      </c>
      <c r="X73" s="196"/>
      <c r="Y73" s="196"/>
      <c r="Z73" s="196"/>
      <c r="AA73" s="196"/>
      <c r="AB73" s="196"/>
      <c r="AC73" s="196"/>
      <c r="AD73" s="196"/>
      <c r="AE73" s="196"/>
      <c r="AF73" s="196"/>
      <c r="AG73" s="196"/>
    </row>
    <row r="74" spans="1:33">
      <c r="A74" s="199" t="s">
        <v>857</v>
      </c>
      <c r="B74" s="204" t="s">
        <v>792</v>
      </c>
      <c r="C74" s="200">
        <f>'c Cont PP previzionat'!C33</f>
        <v>0</v>
      </c>
      <c r="D74" s="222">
        <f>'c Cont PP previzionat'!D33</f>
        <v>0</v>
      </c>
      <c r="E74" s="222">
        <f>'c Cont PP previzionat'!E33</f>
        <v>0</v>
      </c>
      <c r="F74" s="222">
        <f>'c Cont PP previzionat'!F33</f>
        <v>0</v>
      </c>
      <c r="G74" s="222">
        <f>'c Cont PP previzionat'!G33</f>
        <v>0</v>
      </c>
      <c r="H74" s="222">
        <f>'c Cont PP previzionat'!H33</f>
        <v>0</v>
      </c>
      <c r="I74" s="222">
        <f>'c Cont PP previzionat'!I33</f>
        <v>0</v>
      </c>
      <c r="J74" s="222">
        <f>'c Cont PP previzionat'!J33</f>
        <v>0</v>
      </c>
      <c r="K74" s="222">
        <f>'c Cont PP previzionat'!K33</f>
        <v>0</v>
      </c>
      <c r="L74" s="222">
        <f>'c Cont PP previzionat'!L33</f>
        <v>0</v>
      </c>
      <c r="M74" s="222">
        <f>'c Cont PP previzionat'!M33</f>
        <v>0</v>
      </c>
      <c r="N74" s="222">
        <f>'c Cont PP previzionat'!N33</f>
        <v>0</v>
      </c>
      <c r="O74" s="222">
        <f>'c Cont PP previzionat'!O33</f>
        <v>0</v>
      </c>
      <c r="P74" s="222">
        <f>'c Cont PP previzionat'!P33</f>
        <v>0</v>
      </c>
      <c r="Q74" s="222">
        <f>'c Cont PP previzionat'!Q33</f>
        <v>0</v>
      </c>
      <c r="R74" s="222">
        <f>'c Cont PP previzionat'!R33</f>
        <v>0</v>
      </c>
      <c r="S74" s="222">
        <f>'c Cont PP previzionat'!S33</f>
        <v>0</v>
      </c>
      <c r="T74" s="198">
        <f t="shared" si="33"/>
        <v>0</v>
      </c>
      <c r="U74" s="198">
        <f t="shared" si="34"/>
        <v>0</v>
      </c>
      <c r="V74" s="198">
        <f t="shared" si="35"/>
        <v>0</v>
      </c>
      <c r="W74" s="198">
        <f t="shared" si="36"/>
        <v>0</v>
      </c>
      <c r="X74" s="200">
        <f>'c Cont PP previzionat'!X33</f>
        <v>0</v>
      </c>
      <c r="Y74" s="200">
        <f>'c Cont PP previzionat'!Y33</f>
        <v>0</v>
      </c>
      <c r="Z74" s="200">
        <f>'c Cont PP previzionat'!Z33</f>
        <v>0</v>
      </c>
      <c r="AA74" s="200">
        <f>'c Cont PP previzionat'!AA33</f>
        <v>0</v>
      </c>
      <c r="AB74" s="200">
        <f>'c Cont PP previzionat'!AB33</f>
        <v>0</v>
      </c>
      <c r="AC74" s="200">
        <f>'c Cont PP previzionat'!AC33</f>
        <v>0</v>
      </c>
      <c r="AD74" s="200">
        <f>'c Cont PP previzionat'!AD33</f>
        <v>0</v>
      </c>
      <c r="AE74" s="200">
        <f>'c Cont PP previzionat'!AE33</f>
        <v>0</v>
      </c>
      <c r="AF74" s="200">
        <f>'c Cont PP previzionat'!AF33</f>
        <v>0</v>
      </c>
      <c r="AG74" s="200">
        <f>'c Cont PP previzionat'!AG33</f>
        <v>0</v>
      </c>
    </row>
    <row r="75" spans="1:33">
      <c r="A75" s="1055" t="s">
        <v>858</v>
      </c>
      <c r="B75" s="1055"/>
      <c r="C75" s="201">
        <f>C72-C73+C74</f>
        <v>0</v>
      </c>
      <c r="D75" s="202">
        <f t="shared" ref="D75:AG75" si="44">D72-D73+D74</f>
        <v>0</v>
      </c>
      <c r="E75" s="202">
        <f t="shared" si="44"/>
        <v>0</v>
      </c>
      <c r="F75" s="202">
        <f t="shared" si="44"/>
        <v>0</v>
      </c>
      <c r="G75" s="202">
        <f t="shared" si="44"/>
        <v>0</v>
      </c>
      <c r="H75" s="202">
        <f t="shared" si="44"/>
        <v>0</v>
      </c>
      <c r="I75" s="202">
        <f t="shared" si="44"/>
        <v>0</v>
      </c>
      <c r="J75" s="202">
        <f t="shared" si="44"/>
        <v>0</v>
      </c>
      <c r="K75" s="202">
        <f t="shared" si="44"/>
        <v>0</v>
      </c>
      <c r="L75" s="202">
        <f t="shared" si="44"/>
        <v>0</v>
      </c>
      <c r="M75" s="202">
        <f t="shared" si="44"/>
        <v>0</v>
      </c>
      <c r="N75" s="202">
        <f t="shared" si="44"/>
        <v>0</v>
      </c>
      <c r="O75" s="202">
        <f t="shared" si="44"/>
        <v>0</v>
      </c>
      <c r="P75" s="202">
        <f t="shared" si="44"/>
        <v>0</v>
      </c>
      <c r="Q75" s="202">
        <f t="shared" si="44"/>
        <v>0</v>
      </c>
      <c r="R75" s="202">
        <f t="shared" si="44"/>
        <v>0</v>
      </c>
      <c r="S75" s="202">
        <f t="shared" si="44"/>
        <v>0</v>
      </c>
      <c r="T75" s="198">
        <f t="shared" si="33"/>
        <v>0</v>
      </c>
      <c r="U75" s="198">
        <f t="shared" si="34"/>
        <v>0</v>
      </c>
      <c r="V75" s="198">
        <f t="shared" si="35"/>
        <v>0</v>
      </c>
      <c r="W75" s="198">
        <f t="shared" si="36"/>
        <v>0</v>
      </c>
      <c r="X75" s="201">
        <f t="shared" si="44"/>
        <v>0</v>
      </c>
      <c r="Y75" s="201">
        <f t="shared" si="44"/>
        <v>0</v>
      </c>
      <c r="Z75" s="201">
        <f t="shared" si="44"/>
        <v>0</v>
      </c>
      <c r="AA75" s="201">
        <f t="shared" si="44"/>
        <v>0</v>
      </c>
      <c r="AB75" s="201">
        <f t="shared" si="44"/>
        <v>0</v>
      </c>
      <c r="AC75" s="201">
        <f t="shared" si="44"/>
        <v>0</v>
      </c>
      <c r="AD75" s="201">
        <f t="shared" si="44"/>
        <v>0</v>
      </c>
      <c r="AE75" s="201">
        <f t="shared" si="44"/>
        <v>0</v>
      </c>
      <c r="AF75" s="201">
        <f t="shared" si="44"/>
        <v>0</v>
      </c>
      <c r="AG75" s="201">
        <f t="shared" si="44"/>
        <v>0</v>
      </c>
    </row>
    <row r="76" spans="1:33" ht="15" customHeight="1">
      <c r="A76" s="1052" t="s">
        <v>824</v>
      </c>
      <c r="B76" s="1052"/>
      <c r="C76" s="201">
        <f t="shared" ref="C76:S76" si="45">C33</f>
        <v>0</v>
      </c>
      <c r="D76" s="202">
        <f t="shared" si="45"/>
        <v>0</v>
      </c>
      <c r="E76" s="202">
        <f t="shared" si="45"/>
        <v>0</v>
      </c>
      <c r="F76" s="202">
        <f t="shared" si="45"/>
        <v>0</v>
      </c>
      <c r="G76" s="202">
        <f t="shared" si="45"/>
        <v>0</v>
      </c>
      <c r="H76" s="202">
        <f t="shared" si="45"/>
        <v>0</v>
      </c>
      <c r="I76" s="202">
        <f t="shared" si="45"/>
        <v>0</v>
      </c>
      <c r="J76" s="202">
        <f t="shared" si="45"/>
        <v>0</v>
      </c>
      <c r="K76" s="202">
        <f t="shared" si="45"/>
        <v>0</v>
      </c>
      <c r="L76" s="202">
        <f t="shared" si="45"/>
        <v>0</v>
      </c>
      <c r="M76" s="202">
        <f t="shared" si="45"/>
        <v>0</v>
      </c>
      <c r="N76" s="202">
        <f t="shared" si="45"/>
        <v>0</v>
      </c>
      <c r="O76" s="202">
        <f t="shared" si="45"/>
        <v>0</v>
      </c>
      <c r="P76" s="202">
        <f t="shared" si="45"/>
        <v>0</v>
      </c>
      <c r="Q76" s="202">
        <f t="shared" si="45"/>
        <v>0</v>
      </c>
      <c r="R76" s="202">
        <f t="shared" si="45"/>
        <v>0</v>
      </c>
      <c r="S76" s="202">
        <f t="shared" si="45"/>
        <v>0</v>
      </c>
      <c r="T76" s="198">
        <f t="shared" si="33"/>
        <v>0</v>
      </c>
      <c r="U76" s="198">
        <f t="shared" si="34"/>
        <v>0</v>
      </c>
      <c r="V76" s="198">
        <f t="shared" si="35"/>
        <v>0</v>
      </c>
      <c r="W76" s="198">
        <f t="shared" si="36"/>
        <v>0</v>
      </c>
      <c r="X76" s="201">
        <f t="shared" ref="X76:AG76" si="46">X33</f>
        <v>0</v>
      </c>
      <c r="Y76" s="201">
        <f t="shared" si="46"/>
        <v>0</v>
      </c>
      <c r="Z76" s="201">
        <f t="shared" si="46"/>
        <v>0</v>
      </c>
      <c r="AA76" s="201">
        <f t="shared" si="46"/>
        <v>0</v>
      </c>
      <c r="AB76" s="201">
        <f t="shared" si="46"/>
        <v>0</v>
      </c>
      <c r="AC76" s="201">
        <f t="shared" si="46"/>
        <v>0</v>
      </c>
      <c r="AD76" s="201">
        <f t="shared" si="46"/>
        <v>0</v>
      </c>
      <c r="AE76" s="201">
        <f t="shared" si="46"/>
        <v>0</v>
      </c>
      <c r="AF76" s="201">
        <f t="shared" si="46"/>
        <v>0</v>
      </c>
      <c r="AG76" s="201">
        <f t="shared" si="46"/>
        <v>0</v>
      </c>
    </row>
    <row r="77" spans="1:33">
      <c r="A77" s="1055" t="s">
        <v>859</v>
      </c>
      <c r="B77" s="1055"/>
      <c r="C77" s="201">
        <f t="shared" ref="C77:S77" si="47">C70-C75</f>
        <v>0</v>
      </c>
      <c r="D77" s="202">
        <f t="shared" si="47"/>
        <v>0</v>
      </c>
      <c r="E77" s="202">
        <f t="shared" si="47"/>
        <v>0</v>
      </c>
      <c r="F77" s="202">
        <f t="shared" si="47"/>
        <v>0</v>
      </c>
      <c r="G77" s="202">
        <f t="shared" si="47"/>
        <v>0</v>
      </c>
      <c r="H77" s="202">
        <f t="shared" si="47"/>
        <v>0</v>
      </c>
      <c r="I77" s="202">
        <f t="shared" si="47"/>
        <v>0</v>
      </c>
      <c r="J77" s="202">
        <f t="shared" si="47"/>
        <v>0</v>
      </c>
      <c r="K77" s="202">
        <f t="shared" si="47"/>
        <v>0</v>
      </c>
      <c r="L77" s="202">
        <f t="shared" si="47"/>
        <v>0</v>
      </c>
      <c r="M77" s="202">
        <f t="shared" si="47"/>
        <v>0</v>
      </c>
      <c r="N77" s="202">
        <f t="shared" si="47"/>
        <v>0</v>
      </c>
      <c r="O77" s="202">
        <f t="shared" si="47"/>
        <v>0</v>
      </c>
      <c r="P77" s="202">
        <f t="shared" si="47"/>
        <v>0</v>
      </c>
      <c r="Q77" s="202">
        <f t="shared" si="47"/>
        <v>0</v>
      </c>
      <c r="R77" s="202">
        <f t="shared" si="47"/>
        <v>0</v>
      </c>
      <c r="S77" s="202">
        <f t="shared" si="47"/>
        <v>0</v>
      </c>
      <c r="T77" s="198">
        <f t="shared" si="33"/>
        <v>0</v>
      </c>
      <c r="U77" s="198">
        <f t="shared" si="34"/>
        <v>0</v>
      </c>
      <c r="V77" s="198">
        <f t="shared" si="35"/>
        <v>0</v>
      </c>
      <c r="W77" s="198">
        <f t="shared" si="36"/>
        <v>0</v>
      </c>
      <c r="X77" s="201">
        <f t="shared" ref="X77:AG77" si="48">X70-X75</f>
        <v>0</v>
      </c>
      <c r="Y77" s="201">
        <f t="shared" si="48"/>
        <v>0</v>
      </c>
      <c r="Z77" s="201">
        <f t="shared" si="48"/>
        <v>0</v>
      </c>
      <c r="AA77" s="201">
        <f t="shared" si="48"/>
        <v>0</v>
      </c>
      <c r="AB77" s="201">
        <f t="shared" si="48"/>
        <v>0</v>
      </c>
      <c r="AC77" s="201">
        <f t="shared" si="48"/>
        <v>0</v>
      </c>
      <c r="AD77" s="201">
        <f t="shared" si="48"/>
        <v>0</v>
      </c>
      <c r="AE77" s="201">
        <f t="shared" si="48"/>
        <v>0</v>
      </c>
      <c r="AF77" s="201">
        <f t="shared" si="48"/>
        <v>0</v>
      </c>
      <c r="AG77" s="201">
        <f t="shared" si="48"/>
        <v>0</v>
      </c>
    </row>
    <row r="78" spans="1:33">
      <c r="A78" s="1057" t="s">
        <v>860</v>
      </c>
      <c r="B78" s="1058"/>
      <c r="C78" s="1058"/>
      <c r="D78" s="1058"/>
      <c r="E78" s="1058"/>
      <c r="F78" s="1058"/>
      <c r="G78" s="1058"/>
      <c r="H78" s="1058"/>
      <c r="I78" s="1058"/>
      <c r="J78" s="1058"/>
      <c r="K78" s="1058"/>
      <c r="L78" s="1058"/>
      <c r="M78" s="1058"/>
      <c r="N78" s="1058"/>
      <c r="O78" s="1058"/>
      <c r="P78" s="1058"/>
      <c r="Q78" s="1058"/>
      <c r="R78" s="1058"/>
      <c r="S78" s="187"/>
      <c r="T78" s="225"/>
      <c r="U78" s="225"/>
      <c r="V78" s="225"/>
      <c r="W78" s="225"/>
      <c r="X78" s="188"/>
      <c r="Y78" s="188"/>
      <c r="Z78" s="188"/>
      <c r="AA78" s="188"/>
      <c r="AB78" s="188"/>
      <c r="AC78" s="188"/>
      <c r="AD78" s="188"/>
      <c r="AE78" s="188"/>
      <c r="AF78" s="188"/>
      <c r="AG78" s="210"/>
    </row>
    <row r="79" spans="1:33">
      <c r="A79" s="1055" t="s">
        <v>861</v>
      </c>
      <c r="B79" s="1055"/>
      <c r="C79" s="201">
        <f>C76+C77</f>
        <v>0</v>
      </c>
      <c r="D79" s="202">
        <f t="shared" ref="D79:AG79" si="49">D76+D77</f>
        <v>0</v>
      </c>
      <c r="E79" s="202">
        <f t="shared" si="49"/>
        <v>0</v>
      </c>
      <c r="F79" s="202">
        <f t="shared" si="49"/>
        <v>0</v>
      </c>
      <c r="G79" s="202">
        <f t="shared" si="49"/>
        <v>0</v>
      </c>
      <c r="H79" s="202">
        <f t="shared" si="49"/>
        <v>0</v>
      </c>
      <c r="I79" s="202">
        <f t="shared" si="49"/>
        <v>0</v>
      </c>
      <c r="J79" s="202">
        <f t="shared" si="49"/>
        <v>0</v>
      </c>
      <c r="K79" s="202">
        <f t="shared" si="49"/>
        <v>0</v>
      </c>
      <c r="L79" s="202">
        <f t="shared" si="49"/>
        <v>0</v>
      </c>
      <c r="M79" s="202">
        <f t="shared" si="49"/>
        <v>0</v>
      </c>
      <c r="N79" s="202">
        <f t="shared" si="49"/>
        <v>0</v>
      </c>
      <c r="O79" s="202">
        <f t="shared" si="49"/>
        <v>0</v>
      </c>
      <c r="P79" s="202">
        <f t="shared" si="49"/>
        <v>0</v>
      </c>
      <c r="Q79" s="202">
        <f t="shared" si="49"/>
        <v>0</v>
      </c>
      <c r="R79" s="202">
        <f t="shared" si="49"/>
        <v>0</v>
      </c>
      <c r="S79" s="202">
        <f t="shared" si="49"/>
        <v>0</v>
      </c>
      <c r="T79" s="198">
        <f>SUM(D79:G79)</f>
        <v>0</v>
      </c>
      <c r="U79" s="198">
        <f>SUM(H79:K79)</f>
        <v>0</v>
      </c>
      <c r="V79" s="198">
        <f>SUM(L79:O79)</f>
        <v>0</v>
      </c>
      <c r="W79" s="198">
        <f>SUM(P79:S79)</f>
        <v>0</v>
      </c>
      <c r="X79" s="201">
        <f t="shared" si="49"/>
        <v>0</v>
      </c>
      <c r="Y79" s="201">
        <f t="shared" si="49"/>
        <v>0</v>
      </c>
      <c r="Z79" s="201">
        <f t="shared" si="49"/>
        <v>0</v>
      </c>
      <c r="AA79" s="201">
        <f t="shared" si="49"/>
        <v>0</v>
      </c>
      <c r="AB79" s="201">
        <f t="shared" si="49"/>
        <v>0</v>
      </c>
      <c r="AC79" s="201">
        <f t="shared" si="49"/>
        <v>0</v>
      </c>
      <c r="AD79" s="201">
        <f t="shared" si="49"/>
        <v>0</v>
      </c>
      <c r="AE79" s="201">
        <f t="shared" si="49"/>
        <v>0</v>
      </c>
      <c r="AF79" s="201">
        <f t="shared" si="49"/>
        <v>0</v>
      </c>
      <c r="AG79" s="201">
        <f t="shared" si="49"/>
        <v>0</v>
      </c>
    </row>
    <row r="80" spans="1:33">
      <c r="A80" s="1055" t="s">
        <v>862</v>
      </c>
      <c r="B80" s="1055"/>
      <c r="C80" s="226"/>
      <c r="D80" s="202">
        <f>C81</f>
        <v>0</v>
      </c>
      <c r="E80" s="202">
        <f t="shared" ref="E80:S80" si="50">D81</f>
        <v>0</v>
      </c>
      <c r="F80" s="202">
        <f t="shared" si="50"/>
        <v>0</v>
      </c>
      <c r="G80" s="202">
        <f t="shared" si="50"/>
        <v>0</v>
      </c>
      <c r="H80" s="202">
        <f t="shared" si="50"/>
        <v>0</v>
      </c>
      <c r="I80" s="202">
        <f t="shared" si="50"/>
        <v>0</v>
      </c>
      <c r="J80" s="202">
        <f t="shared" si="50"/>
        <v>0</v>
      </c>
      <c r="K80" s="202">
        <f t="shared" si="50"/>
        <v>0</v>
      </c>
      <c r="L80" s="202">
        <f t="shared" si="50"/>
        <v>0</v>
      </c>
      <c r="M80" s="202">
        <f t="shared" si="50"/>
        <v>0</v>
      </c>
      <c r="N80" s="202">
        <f t="shared" si="50"/>
        <v>0</v>
      </c>
      <c r="O80" s="202">
        <f t="shared" si="50"/>
        <v>0</v>
      </c>
      <c r="P80" s="202">
        <f t="shared" si="50"/>
        <v>0</v>
      </c>
      <c r="Q80" s="202">
        <f t="shared" si="50"/>
        <v>0</v>
      </c>
      <c r="R80" s="202">
        <f t="shared" si="50"/>
        <v>0</v>
      </c>
      <c r="S80" s="202">
        <f t="shared" si="50"/>
        <v>0</v>
      </c>
      <c r="T80" s="198">
        <f>D80</f>
        <v>0</v>
      </c>
      <c r="U80" s="198">
        <f>H80</f>
        <v>0</v>
      </c>
      <c r="V80" s="198">
        <f>L80</f>
        <v>0</v>
      </c>
      <c r="W80" s="198">
        <f>P80</f>
        <v>0</v>
      </c>
      <c r="X80" s="201">
        <f t="shared" ref="X80:AG80" si="51">W81</f>
        <v>0</v>
      </c>
      <c r="Y80" s="201">
        <f t="shared" si="51"/>
        <v>0</v>
      </c>
      <c r="Z80" s="201">
        <f t="shared" si="51"/>
        <v>0</v>
      </c>
      <c r="AA80" s="201">
        <f t="shared" si="51"/>
        <v>0</v>
      </c>
      <c r="AB80" s="201">
        <f t="shared" si="51"/>
        <v>0</v>
      </c>
      <c r="AC80" s="201">
        <f t="shared" si="51"/>
        <v>0</v>
      </c>
      <c r="AD80" s="201">
        <f t="shared" si="51"/>
        <v>0</v>
      </c>
      <c r="AE80" s="201">
        <f t="shared" si="51"/>
        <v>0</v>
      </c>
      <c r="AF80" s="201">
        <f t="shared" si="51"/>
        <v>0</v>
      </c>
      <c r="AG80" s="201">
        <f t="shared" si="51"/>
        <v>0</v>
      </c>
    </row>
    <row r="81" spans="1:33">
      <c r="A81" s="1055" t="s">
        <v>863</v>
      </c>
      <c r="B81" s="1055"/>
      <c r="C81" s="201">
        <f>C80+C79</f>
        <v>0</v>
      </c>
      <c r="D81" s="202">
        <f t="shared" ref="D81:AG81" si="52">D80+D79</f>
        <v>0</v>
      </c>
      <c r="E81" s="202">
        <f t="shared" si="52"/>
        <v>0</v>
      </c>
      <c r="F81" s="202">
        <f t="shared" si="52"/>
        <v>0</v>
      </c>
      <c r="G81" s="202">
        <f t="shared" si="52"/>
        <v>0</v>
      </c>
      <c r="H81" s="202">
        <f t="shared" si="52"/>
        <v>0</v>
      </c>
      <c r="I81" s="202">
        <f t="shared" si="52"/>
        <v>0</v>
      </c>
      <c r="J81" s="202">
        <f t="shared" si="52"/>
        <v>0</v>
      </c>
      <c r="K81" s="202">
        <f t="shared" si="52"/>
        <v>0</v>
      </c>
      <c r="L81" s="202">
        <f t="shared" si="52"/>
        <v>0</v>
      </c>
      <c r="M81" s="202">
        <f t="shared" si="52"/>
        <v>0</v>
      </c>
      <c r="N81" s="202">
        <f t="shared" si="52"/>
        <v>0</v>
      </c>
      <c r="O81" s="202">
        <f t="shared" si="52"/>
        <v>0</v>
      </c>
      <c r="P81" s="202">
        <f t="shared" si="52"/>
        <v>0</v>
      </c>
      <c r="Q81" s="202">
        <f t="shared" si="52"/>
        <v>0</v>
      </c>
      <c r="R81" s="202">
        <f t="shared" si="52"/>
        <v>0</v>
      </c>
      <c r="S81" s="202">
        <f t="shared" si="52"/>
        <v>0</v>
      </c>
      <c r="T81" s="201">
        <f>T80+T79</f>
        <v>0</v>
      </c>
      <c r="U81" s="201">
        <f>U80+U79</f>
        <v>0</v>
      </c>
      <c r="V81" s="201">
        <f>V80+V79</f>
        <v>0</v>
      </c>
      <c r="W81" s="201">
        <f>W80+W79</f>
        <v>0</v>
      </c>
      <c r="X81" s="201">
        <f t="shared" si="52"/>
        <v>0</v>
      </c>
      <c r="Y81" s="201">
        <f t="shared" si="52"/>
        <v>0</v>
      </c>
      <c r="Z81" s="201">
        <f t="shared" si="52"/>
        <v>0</v>
      </c>
      <c r="AA81" s="201">
        <f t="shared" si="52"/>
        <v>0</v>
      </c>
      <c r="AB81" s="201">
        <f t="shared" si="52"/>
        <v>0</v>
      </c>
      <c r="AC81" s="201">
        <f t="shared" si="52"/>
        <v>0</v>
      </c>
      <c r="AD81" s="201">
        <f t="shared" si="52"/>
        <v>0</v>
      </c>
      <c r="AE81" s="201">
        <f t="shared" si="52"/>
        <v>0</v>
      </c>
      <c r="AF81" s="201">
        <f t="shared" si="52"/>
        <v>0</v>
      </c>
      <c r="AG81" s="201">
        <f t="shared" si="52"/>
        <v>0</v>
      </c>
    </row>
  </sheetData>
  <mergeCells count="45">
    <mergeCell ref="A79:B79"/>
    <mergeCell ref="A80:B80"/>
    <mergeCell ref="A81:B81"/>
    <mergeCell ref="A71:B71"/>
    <mergeCell ref="A75:B75"/>
    <mergeCell ref="A77:B77"/>
    <mergeCell ref="A78:R78"/>
    <mergeCell ref="A76:B76"/>
    <mergeCell ref="A52:B52"/>
    <mergeCell ref="A69:B69"/>
    <mergeCell ref="A70:B70"/>
    <mergeCell ref="AC4:AC5"/>
    <mergeCell ref="T4:T5"/>
    <mergeCell ref="U4:U5"/>
    <mergeCell ref="V4:V5"/>
    <mergeCell ref="W4:W5"/>
    <mergeCell ref="X4:X5"/>
    <mergeCell ref="Y4:Y5"/>
    <mergeCell ref="A23:R23"/>
    <mergeCell ref="A26:B26"/>
    <mergeCell ref="A31:B31"/>
    <mergeCell ref="A32:B32"/>
    <mergeCell ref="A33:B33"/>
    <mergeCell ref="A34:R34"/>
    <mergeCell ref="A22:B22"/>
    <mergeCell ref="Z4:Z5"/>
    <mergeCell ref="AA4:AA5"/>
    <mergeCell ref="AB4:AB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phoneticPr fontId="151" type="noConversion"/>
  <dataValidations count="1">
    <dataValidation errorStyle="information" allowBlank="1" showInputMessage="1" showErrorMessage="1" sqref="Q10:R13 X70:AG70 Q25:R25 Q28:R30 X79:AG79 T16:U19 Q8:R8 T21:U22 T8:U14"/>
  </dataValidations>
  <pageMargins left="0.23622047244094491" right="0.23622047244094491" top="0.19685039370078741" bottom="0.19685039370078741" header="0.19685039370078741" footer="0"/>
  <pageSetup paperSize="9" scale="44" fitToWidth="0" orientation="landscape" r:id="rId1"/>
</worksheet>
</file>

<file path=xl/worksheets/sheet12.xml><?xml version="1.0" encoding="utf-8"?>
<worksheet xmlns="http://schemas.openxmlformats.org/spreadsheetml/2006/main" xmlns:r="http://schemas.openxmlformats.org/officeDocument/2006/relationships">
  <sheetPr>
    <tabColor rgb="FFFF0000"/>
  </sheetPr>
  <dimension ref="A1:IV179"/>
  <sheetViews>
    <sheetView topLeftCell="A4" workbookViewId="0">
      <selection activeCell="A101" sqref="A101"/>
    </sheetView>
  </sheetViews>
  <sheetFormatPr defaultColWidth="8.85546875" defaultRowHeight="12.75"/>
  <cols>
    <col min="1" max="1" width="45.7109375" style="271" customWidth="1"/>
    <col min="2" max="2" width="15.5703125" style="440" customWidth="1"/>
    <col min="3" max="3" width="15.5703125" style="440" hidden="1" customWidth="1"/>
    <col min="4" max="8" width="15.5703125" style="440" customWidth="1"/>
    <col min="9" max="9" width="15.5703125" style="441" customWidth="1"/>
    <col min="10" max="17" width="15.5703125" style="440" customWidth="1"/>
    <col min="18" max="18" width="55.28515625" style="481" customWidth="1"/>
    <col min="19" max="31" width="9.140625" style="508" customWidth="1"/>
    <col min="32" max="16384" width="8.85546875" style="22"/>
  </cols>
  <sheetData>
    <row r="1" spans="1:31" s="248" customFormat="1" ht="54" customHeight="1">
      <c r="A1" s="1067" t="s">
        <v>75</v>
      </c>
      <c r="B1" s="1067"/>
      <c r="C1" s="1067"/>
      <c r="D1" s="1067"/>
      <c r="E1" s="1067"/>
      <c r="F1" s="1067"/>
      <c r="G1" s="429"/>
      <c r="H1" s="429"/>
      <c r="I1" s="430"/>
      <c r="J1" s="431"/>
      <c r="K1" s="431"/>
      <c r="L1" s="431"/>
      <c r="M1" s="431"/>
      <c r="N1" s="429"/>
      <c r="O1" s="429"/>
      <c r="P1" s="429"/>
      <c r="Q1" s="429"/>
      <c r="R1" s="64"/>
      <c r="S1" s="701"/>
      <c r="T1" s="701"/>
      <c r="U1" s="701"/>
      <c r="V1" s="701"/>
      <c r="W1" s="701"/>
      <c r="X1" s="701"/>
      <c r="Y1" s="701"/>
      <c r="Z1" s="701"/>
      <c r="AA1" s="701"/>
      <c r="AB1" s="701"/>
      <c r="AC1" s="701"/>
      <c r="AD1" s="701"/>
      <c r="AE1" s="701"/>
    </row>
    <row r="2" spans="1:31" s="248" customFormat="1" ht="20.25">
      <c r="A2" s="802"/>
      <c r="B2" s="432"/>
      <c r="C2" s="432"/>
      <c r="D2" s="432"/>
      <c r="E2" s="429"/>
      <c r="F2" s="429"/>
      <c r="G2" s="429"/>
      <c r="H2" s="429"/>
      <c r="I2" s="430"/>
      <c r="J2" s="431"/>
      <c r="K2" s="431"/>
      <c r="L2" s="431"/>
      <c r="M2" s="431"/>
      <c r="N2" s="429"/>
      <c r="O2" s="429"/>
      <c r="P2" s="429"/>
      <c r="Q2" s="429"/>
      <c r="R2" s="64"/>
      <c r="S2" s="701"/>
      <c r="T2" s="701"/>
      <c r="U2" s="701"/>
      <c r="V2" s="701"/>
      <c r="W2" s="701"/>
      <c r="X2" s="701"/>
      <c r="Y2" s="701"/>
      <c r="Z2" s="701"/>
      <c r="AA2" s="701"/>
      <c r="AB2" s="701"/>
      <c r="AC2" s="701"/>
      <c r="AD2" s="701"/>
      <c r="AE2" s="701"/>
    </row>
    <row r="3" spans="1:31" s="248" customFormat="1" ht="27.75" customHeight="1">
      <c r="A3" s="1062" t="s">
        <v>76</v>
      </c>
      <c r="B3" s="1063"/>
      <c r="C3" s="1063"/>
      <c r="D3" s="1063"/>
      <c r="E3" s="1063"/>
      <c r="F3" s="1063"/>
      <c r="G3" s="1063"/>
      <c r="H3" s="1063"/>
      <c r="I3" s="1063"/>
      <c r="J3" s="1063"/>
      <c r="K3" s="1063"/>
      <c r="L3" s="1063"/>
      <c r="M3" s="1063"/>
      <c r="N3" s="429"/>
      <c r="O3" s="429"/>
      <c r="P3" s="429"/>
      <c r="Q3" s="429"/>
      <c r="R3" s="64"/>
      <c r="S3" s="701"/>
      <c r="T3" s="701"/>
      <c r="U3" s="701"/>
      <c r="V3" s="701"/>
      <c r="W3" s="701"/>
      <c r="X3" s="701"/>
      <c r="Y3" s="701"/>
      <c r="Z3" s="701"/>
      <c r="AA3" s="701"/>
      <c r="AB3" s="701"/>
      <c r="AC3" s="701"/>
      <c r="AD3" s="701"/>
      <c r="AE3" s="701"/>
    </row>
    <row r="4" spans="1:31" s="683" customFormat="1" ht="56.25" customHeight="1">
      <c r="A4" s="1064" t="s">
        <v>78</v>
      </c>
      <c r="B4" s="1065"/>
      <c r="C4" s="1065"/>
      <c r="D4" s="1065"/>
      <c r="E4" s="1065"/>
      <c r="F4" s="1065"/>
      <c r="G4" s="1065"/>
      <c r="H4" s="1065"/>
      <c r="I4" s="433"/>
      <c r="J4" s="433"/>
      <c r="K4" s="433"/>
      <c r="L4" s="433"/>
      <c r="M4" s="433"/>
      <c r="N4" s="434"/>
      <c r="O4" s="434"/>
      <c r="P4" s="434"/>
      <c r="Q4" s="434"/>
      <c r="R4" s="434"/>
      <c r="S4" s="433"/>
      <c r="T4" s="433"/>
      <c r="U4" s="433"/>
      <c r="V4" s="433"/>
      <c r="W4" s="433"/>
      <c r="X4" s="433"/>
      <c r="Y4" s="433"/>
      <c r="Z4" s="433"/>
      <c r="AA4" s="702"/>
      <c r="AB4" s="433"/>
      <c r="AC4" s="433"/>
      <c r="AD4" s="433"/>
      <c r="AE4" s="433"/>
    </row>
    <row r="5" spans="1:31" s="683" customFormat="1" ht="36" customHeight="1">
      <c r="A5" s="1068" t="s">
        <v>77</v>
      </c>
      <c r="B5" s="1068"/>
      <c r="C5" s="1068"/>
      <c r="D5" s="1068"/>
      <c r="E5" s="1068"/>
      <c r="F5" s="1068"/>
      <c r="G5" s="1068"/>
      <c r="H5" s="1068"/>
      <c r="I5" s="808"/>
      <c r="J5" s="808"/>
      <c r="K5" s="808"/>
      <c r="L5" s="808"/>
      <c r="M5" s="808"/>
      <c r="N5" s="434"/>
      <c r="O5" s="434"/>
      <c r="P5" s="434"/>
      <c r="Q5" s="434"/>
      <c r="R5" s="434"/>
      <c r="S5" s="433"/>
      <c r="T5" s="433"/>
      <c r="U5" s="433"/>
      <c r="V5" s="433"/>
      <c r="W5" s="433"/>
      <c r="X5" s="433"/>
      <c r="Y5" s="433"/>
      <c r="Z5" s="433"/>
      <c r="AA5" s="702"/>
      <c r="AB5" s="433"/>
      <c r="AC5" s="433"/>
      <c r="AD5" s="433"/>
      <c r="AE5" s="433"/>
    </row>
    <row r="6" spans="1:31" s="704" customFormat="1" ht="25.5">
      <c r="A6" s="451" t="s">
        <v>89</v>
      </c>
      <c r="B6" s="452" t="s">
        <v>363</v>
      </c>
      <c r="C6" s="452">
        <v>0</v>
      </c>
      <c r="D6" s="452">
        <v>1</v>
      </c>
      <c r="E6" s="452">
        <v>2</v>
      </c>
      <c r="F6" s="452">
        <v>3</v>
      </c>
      <c r="G6" s="452">
        <v>4</v>
      </c>
      <c r="H6" s="452">
        <v>5</v>
      </c>
      <c r="I6" s="452">
        <v>6</v>
      </c>
      <c r="J6" s="452">
        <v>7</v>
      </c>
      <c r="K6" s="452">
        <v>8</v>
      </c>
      <c r="L6" s="452">
        <v>9</v>
      </c>
      <c r="M6" s="452">
        <v>10</v>
      </c>
      <c r="N6" s="452">
        <v>11</v>
      </c>
      <c r="O6" s="452">
        <v>12</v>
      </c>
      <c r="P6" s="452">
        <v>13</v>
      </c>
      <c r="Q6" s="452">
        <v>14</v>
      </c>
      <c r="R6" s="703"/>
      <c r="AA6" s="686"/>
    </row>
    <row r="7" spans="1:31" s="398" customFormat="1" ht="15">
      <c r="A7" s="375" t="s">
        <v>25</v>
      </c>
      <c r="B7" s="435"/>
      <c r="C7" s="1002"/>
      <c r="D7" s="435"/>
      <c r="E7" s="435"/>
      <c r="F7" s="435"/>
      <c r="G7" s="435"/>
      <c r="H7" s="435"/>
      <c r="I7" s="435"/>
      <c r="J7" s="435"/>
      <c r="K7" s="435"/>
      <c r="L7" s="435"/>
      <c r="M7" s="435"/>
      <c r="N7" s="435"/>
      <c r="O7" s="435"/>
      <c r="P7" s="435"/>
      <c r="Q7" s="435"/>
      <c r="R7" s="667"/>
      <c r="S7" s="705"/>
      <c r="T7" s="705"/>
      <c r="U7" s="705"/>
      <c r="V7" s="705"/>
      <c r="W7" s="705"/>
      <c r="X7" s="705"/>
      <c r="Y7" s="705"/>
      <c r="Z7" s="705"/>
      <c r="AA7" s="706"/>
      <c r="AB7" s="705"/>
      <c r="AC7" s="705"/>
      <c r="AD7" s="705"/>
      <c r="AE7" s="705"/>
    </row>
    <row r="8" spans="1:31" s="398" customFormat="1" ht="15">
      <c r="A8" s="263" t="s">
        <v>81</v>
      </c>
      <c r="B8" s="425">
        <f>SUM(D8:Q8)</f>
        <v>2696736</v>
      </c>
      <c r="C8" s="1003"/>
      <c r="D8" s="797">
        <f t="shared" ref="D8:Q8" si="0">D9*D10</f>
        <v>192624</v>
      </c>
      <c r="E8" s="797">
        <f t="shared" si="0"/>
        <v>192624</v>
      </c>
      <c r="F8" s="797">
        <f t="shared" si="0"/>
        <v>192624</v>
      </c>
      <c r="G8" s="797">
        <f t="shared" si="0"/>
        <v>192624</v>
      </c>
      <c r="H8" s="797">
        <f t="shared" si="0"/>
        <v>192624</v>
      </c>
      <c r="I8" s="797">
        <f t="shared" si="0"/>
        <v>192624</v>
      </c>
      <c r="J8" s="797">
        <f t="shared" si="0"/>
        <v>192624</v>
      </c>
      <c r="K8" s="797">
        <f t="shared" si="0"/>
        <v>192624</v>
      </c>
      <c r="L8" s="797">
        <f t="shared" si="0"/>
        <v>192624</v>
      </c>
      <c r="M8" s="797">
        <f t="shared" si="0"/>
        <v>192624</v>
      </c>
      <c r="N8" s="797">
        <f t="shared" si="0"/>
        <v>192624</v>
      </c>
      <c r="O8" s="797">
        <f t="shared" si="0"/>
        <v>192624</v>
      </c>
      <c r="P8" s="797">
        <f t="shared" si="0"/>
        <v>192624</v>
      </c>
      <c r="Q8" s="797">
        <f t="shared" si="0"/>
        <v>192624</v>
      </c>
      <c r="R8" s="667"/>
      <c r="S8" s="705"/>
      <c r="T8" s="705"/>
      <c r="U8" s="705"/>
      <c r="V8" s="705"/>
      <c r="W8" s="705"/>
      <c r="X8" s="705"/>
      <c r="Y8" s="705"/>
      <c r="Z8" s="705"/>
      <c r="AA8" s="706"/>
      <c r="AB8" s="705"/>
      <c r="AC8" s="705"/>
      <c r="AD8" s="705"/>
      <c r="AE8" s="705"/>
    </row>
    <row r="9" spans="1:31" s="709" customFormat="1" ht="11.25">
      <c r="A9" s="376" t="s">
        <v>30</v>
      </c>
      <c r="B9" s="436" t="s">
        <v>32</v>
      </c>
      <c r="C9" s="1003"/>
      <c r="D9" s="437">
        <v>24078</v>
      </c>
      <c r="E9" s="437">
        <v>24078</v>
      </c>
      <c r="F9" s="437">
        <v>24078</v>
      </c>
      <c r="G9" s="437">
        <v>24078</v>
      </c>
      <c r="H9" s="437">
        <v>24078</v>
      </c>
      <c r="I9" s="437">
        <v>24078</v>
      </c>
      <c r="J9" s="437">
        <v>24078</v>
      </c>
      <c r="K9" s="437">
        <v>24078</v>
      </c>
      <c r="L9" s="437">
        <v>24078</v>
      </c>
      <c r="M9" s="437">
        <v>24078</v>
      </c>
      <c r="N9" s="437">
        <v>24078</v>
      </c>
      <c r="O9" s="437">
        <v>24078</v>
      </c>
      <c r="P9" s="437">
        <v>24078</v>
      </c>
      <c r="Q9" s="437">
        <v>24078</v>
      </c>
      <c r="R9" s="707"/>
      <c r="S9" s="707"/>
      <c r="T9" s="707"/>
      <c r="U9" s="707"/>
      <c r="V9" s="707"/>
      <c r="W9" s="707"/>
      <c r="X9" s="707"/>
      <c r="Y9" s="707"/>
      <c r="Z9" s="707"/>
      <c r="AA9" s="708"/>
      <c r="AB9" s="707"/>
      <c r="AC9" s="707"/>
      <c r="AD9" s="707"/>
      <c r="AE9" s="707"/>
    </row>
    <row r="10" spans="1:31" s="709" customFormat="1" ht="11.25">
      <c r="A10" s="376" t="s">
        <v>31</v>
      </c>
      <c r="B10" s="436" t="s">
        <v>32</v>
      </c>
      <c r="C10" s="1003"/>
      <c r="D10" s="437">
        <v>8</v>
      </c>
      <c r="E10" s="437">
        <v>8</v>
      </c>
      <c r="F10" s="437">
        <v>8</v>
      </c>
      <c r="G10" s="437">
        <v>8</v>
      </c>
      <c r="H10" s="437">
        <v>8</v>
      </c>
      <c r="I10" s="437">
        <v>8</v>
      </c>
      <c r="J10" s="437">
        <v>8</v>
      </c>
      <c r="K10" s="437">
        <v>8</v>
      </c>
      <c r="L10" s="437">
        <v>8</v>
      </c>
      <c r="M10" s="437">
        <v>8</v>
      </c>
      <c r="N10" s="437">
        <v>8</v>
      </c>
      <c r="O10" s="437">
        <v>8</v>
      </c>
      <c r="P10" s="437">
        <v>8</v>
      </c>
      <c r="Q10" s="437">
        <v>8</v>
      </c>
      <c r="R10" s="707"/>
      <c r="S10" s="707"/>
      <c r="T10" s="707"/>
      <c r="U10" s="707"/>
      <c r="V10" s="707"/>
      <c r="W10" s="707"/>
      <c r="X10" s="707"/>
      <c r="Y10" s="707"/>
      <c r="Z10" s="707"/>
      <c r="AA10" s="708"/>
      <c r="AB10" s="707"/>
      <c r="AC10" s="707"/>
      <c r="AD10" s="707"/>
      <c r="AE10" s="707"/>
    </row>
    <row r="11" spans="1:31" s="398" customFormat="1" ht="15">
      <c r="A11" s="263" t="s">
        <v>82</v>
      </c>
      <c r="B11" s="425">
        <f>SUM(D11:Q11)</f>
        <v>0</v>
      </c>
      <c r="C11" s="1003"/>
      <c r="D11" s="797">
        <f t="shared" ref="D11:Q11" si="1">D12*D13</f>
        <v>0</v>
      </c>
      <c r="E11" s="797">
        <f t="shared" si="1"/>
        <v>0</v>
      </c>
      <c r="F11" s="797">
        <f t="shared" si="1"/>
        <v>0</v>
      </c>
      <c r="G11" s="797">
        <f t="shared" si="1"/>
        <v>0</v>
      </c>
      <c r="H11" s="797">
        <f t="shared" si="1"/>
        <v>0</v>
      </c>
      <c r="I11" s="797">
        <f t="shared" si="1"/>
        <v>0</v>
      </c>
      <c r="J11" s="797">
        <f t="shared" si="1"/>
        <v>0</v>
      </c>
      <c r="K11" s="797">
        <f t="shared" si="1"/>
        <v>0</v>
      </c>
      <c r="L11" s="797">
        <f t="shared" si="1"/>
        <v>0</v>
      </c>
      <c r="M11" s="797">
        <f t="shared" si="1"/>
        <v>0</v>
      </c>
      <c r="N11" s="797">
        <f t="shared" si="1"/>
        <v>0</v>
      </c>
      <c r="O11" s="797">
        <f t="shared" si="1"/>
        <v>0</v>
      </c>
      <c r="P11" s="797">
        <f t="shared" si="1"/>
        <v>0</v>
      </c>
      <c r="Q11" s="797">
        <f t="shared" si="1"/>
        <v>0</v>
      </c>
      <c r="R11" s="667"/>
      <c r="S11" s="705"/>
      <c r="T11" s="705"/>
      <c r="U11" s="705"/>
      <c r="V11" s="705"/>
      <c r="W11" s="705"/>
      <c r="X11" s="705"/>
      <c r="Y11" s="705"/>
      <c r="Z11" s="705"/>
      <c r="AA11" s="706"/>
      <c r="AB11" s="705"/>
      <c r="AC11" s="705"/>
      <c r="AD11" s="705"/>
      <c r="AE11" s="705"/>
    </row>
    <row r="12" spans="1:31" s="709" customFormat="1" ht="11.25">
      <c r="A12" s="376" t="s">
        <v>45</v>
      </c>
      <c r="B12" s="436" t="s">
        <v>32</v>
      </c>
      <c r="C12" s="1003"/>
      <c r="D12" s="437">
        <v>0</v>
      </c>
      <c r="E12" s="437">
        <v>0</v>
      </c>
      <c r="F12" s="437">
        <v>0</v>
      </c>
      <c r="G12" s="437">
        <v>0</v>
      </c>
      <c r="H12" s="437">
        <v>0</v>
      </c>
      <c r="I12" s="437">
        <v>0</v>
      </c>
      <c r="J12" s="437">
        <v>0</v>
      </c>
      <c r="K12" s="437">
        <v>0</v>
      </c>
      <c r="L12" s="437">
        <v>0</v>
      </c>
      <c r="M12" s="437">
        <v>0</v>
      </c>
      <c r="N12" s="437">
        <v>0</v>
      </c>
      <c r="O12" s="437">
        <v>0</v>
      </c>
      <c r="P12" s="437">
        <v>0</v>
      </c>
      <c r="Q12" s="437">
        <v>0</v>
      </c>
      <c r="R12" s="707"/>
      <c r="S12" s="707"/>
      <c r="T12" s="707"/>
      <c r="U12" s="707"/>
      <c r="V12" s="707"/>
      <c r="W12" s="707"/>
      <c r="X12" s="707"/>
      <c r="Y12" s="707"/>
      <c r="Z12" s="707"/>
      <c r="AA12" s="708"/>
      <c r="AB12" s="707"/>
      <c r="AC12" s="707"/>
      <c r="AD12" s="707"/>
      <c r="AE12" s="707"/>
    </row>
    <row r="13" spans="1:31" s="709" customFormat="1" ht="11.25">
      <c r="A13" s="376" t="s">
        <v>44</v>
      </c>
      <c r="B13" s="436" t="s">
        <v>32</v>
      </c>
      <c r="C13" s="1003"/>
      <c r="D13" s="437">
        <v>0</v>
      </c>
      <c r="E13" s="437">
        <v>0</v>
      </c>
      <c r="F13" s="437">
        <v>0</v>
      </c>
      <c r="G13" s="437">
        <v>0</v>
      </c>
      <c r="H13" s="437">
        <v>0</v>
      </c>
      <c r="I13" s="437">
        <v>0</v>
      </c>
      <c r="J13" s="437">
        <v>0</v>
      </c>
      <c r="K13" s="437">
        <v>0</v>
      </c>
      <c r="L13" s="437">
        <v>0</v>
      </c>
      <c r="M13" s="437">
        <v>0</v>
      </c>
      <c r="N13" s="437">
        <v>0</v>
      </c>
      <c r="O13" s="437">
        <v>0</v>
      </c>
      <c r="P13" s="437">
        <v>0</v>
      </c>
      <c r="Q13" s="437">
        <v>0</v>
      </c>
      <c r="R13" s="707"/>
      <c r="S13" s="707"/>
      <c r="T13" s="707"/>
      <c r="U13" s="707"/>
      <c r="V13" s="707"/>
      <c r="W13" s="707"/>
      <c r="X13" s="707"/>
      <c r="Y13" s="707"/>
      <c r="Z13" s="707"/>
      <c r="AA13" s="708"/>
      <c r="AB13" s="707"/>
      <c r="AC13" s="707"/>
      <c r="AD13" s="707"/>
      <c r="AE13" s="707"/>
    </row>
    <row r="14" spans="1:31" s="398" customFormat="1" ht="15">
      <c r="A14" s="263" t="s">
        <v>83</v>
      </c>
      <c r="B14" s="425">
        <f>SUM(D14:Q14)</f>
        <v>0</v>
      </c>
      <c r="C14" s="1003"/>
      <c r="D14" s="797">
        <f t="shared" ref="D14:Q14" si="2">D15*D16</f>
        <v>0</v>
      </c>
      <c r="E14" s="797">
        <f t="shared" si="2"/>
        <v>0</v>
      </c>
      <c r="F14" s="797">
        <f t="shared" si="2"/>
        <v>0</v>
      </c>
      <c r="G14" s="797">
        <f t="shared" si="2"/>
        <v>0</v>
      </c>
      <c r="H14" s="797">
        <f t="shared" si="2"/>
        <v>0</v>
      </c>
      <c r="I14" s="797">
        <f t="shared" si="2"/>
        <v>0</v>
      </c>
      <c r="J14" s="797">
        <f t="shared" si="2"/>
        <v>0</v>
      </c>
      <c r="K14" s="797">
        <f t="shared" si="2"/>
        <v>0</v>
      </c>
      <c r="L14" s="797">
        <f t="shared" si="2"/>
        <v>0</v>
      </c>
      <c r="M14" s="797">
        <f t="shared" si="2"/>
        <v>0</v>
      </c>
      <c r="N14" s="797">
        <f t="shared" si="2"/>
        <v>0</v>
      </c>
      <c r="O14" s="797">
        <f t="shared" si="2"/>
        <v>0</v>
      </c>
      <c r="P14" s="797">
        <f t="shared" si="2"/>
        <v>0</v>
      </c>
      <c r="Q14" s="797">
        <f t="shared" si="2"/>
        <v>0</v>
      </c>
      <c r="R14" s="667"/>
      <c r="S14" s="705"/>
      <c r="T14" s="705"/>
      <c r="U14" s="705"/>
      <c r="V14" s="705"/>
      <c r="W14" s="705"/>
      <c r="X14" s="705"/>
      <c r="Y14" s="705"/>
      <c r="Z14" s="705"/>
      <c r="AA14" s="706"/>
      <c r="AB14" s="705"/>
      <c r="AC14" s="705"/>
      <c r="AD14" s="705"/>
      <c r="AE14" s="705"/>
    </row>
    <row r="15" spans="1:31" s="709" customFormat="1" ht="11.25">
      <c r="A15" s="376" t="s">
        <v>33</v>
      </c>
      <c r="B15" s="436" t="s">
        <v>32</v>
      </c>
      <c r="C15" s="1003"/>
      <c r="D15" s="437">
        <v>0</v>
      </c>
      <c r="E15" s="437">
        <v>0</v>
      </c>
      <c r="F15" s="437">
        <v>0</v>
      </c>
      <c r="G15" s="437">
        <v>0</v>
      </c>
      <c r="H15" s="437">
        <v>0</v>
      </c>
      <c r="I15" s="437">
        <v>0</v>
      </c>
      <c r="J15" s="437">
        <v>0</v>
      </c>
      <c r="K15" s="437">
        <v>0</v>
      </c>
      <c r="L15" s="437">
        <v>0</v>
      </c>
      <c r="M15" s="437">
        <v>0</v>
      </c>
      <c r="N15" s="437">
        <v>0</v>
      </c>
      <c r="O15" s="437">
        <v>0</v>
      </c>
      <c r="P15" s="437">
        <v>0</v>
      </c>
      <c r="Q15" s="437">
        <v>0</v>
      </c>
      <c r="R15" s="707"/>
      <c r="S15" s="707"/>
      <c r="T15" s="707"/>
      <c r="U15" s="707"/>
      <c r="V15" s="707"/>
      <c r="W15" s="707"/>
      <c r="X15" s="707"/>
      <c r="Y15" s="707"/>
      <c r="Z15" s="707"/>
      <c r="AA15" s="708"/>
      <c r="AB15" s="707"/>
      <c r="AC15" s="707"/>
      <c r="AD15" s="707"/>
      <c r="AE15" s="707"/>
    </row>
    <row r="16" spans="1:31" s="709" customFormat="1" ht="11.25">
      <c r="A16" s="376" t="s">
        <v>34</v>
      </c>
      <c r="B16" s="436" t="s">
        <v>32</v>
      </c>
      <c r="C16" s="1003"/>
      <c r="D16" s="437">
        <v>0</v>
      </c>
      <c r="E16" s="437">
        <v>0</v>
      </c>
      <c r="F16" s="437">
        <v>0</v>
      </c>
      <c r="G16" s="437">
        <v>0</v>
      </c>
      <c r="H16" s="437">
        <v>0</v>
      </c>
      <c r="I16" s="437">
        <v>0</v>
      </c>
      <c r="J16" s="437">
        <v>0</v>
      </c>
      <c r="K16" s="437">
        <v>0</v>
      </c>
      <c r="L16" s="437">
        <v>0</v>
      </c>
      <c r="M16" s="437">
        <v>0</v>
      </c>
      <c r="N16" s="437">
        <v>0</v>
      </c>
      <c r="O16" s="437">
        <v>0</v>
      </c>
      <c r="P16" s="437">
        <v>0</v>
      </c>
      <c r="Q16" s="437">
        <v>0</v>
      </c>
      <c r="R16" s="707"/>
      <c r="S16" s="707"/>
      <c r="T16" s="707"/>
      <c r="U16" s="707"/>
      <c r="V16" s="707"/>
      <c r="W16" s="707"/>
      <c r="X16" s="707"/>
      <c r="Y16" s="707"/>
      <c r="Z16" s="707"/>
      <c r="AA16" s="708"/>
      <c r="AB16" s="707"/>
      <c r="AC16" s="707"/>
      <c r="AD16" s="707"/>
      <c r="AE16" s="707"/>
    </row>
    <row r="17" spans="1:256" s="398" customFormat="1" ht="15">
      <c r="A17" s="374" t="s">
        <v>84</v>
      </c>
      <c r="B17" s="425">
        <f>SUM(D17:Q17)</f>
        <v>0</v>
      </c>
      <c r="C17" s="1003"/>
      <c r="D17" s="435">
        <f t="shared" ref="D17:Q17" si="3">D18*D19</f>
        <v>0</v>
      </c>
      <c r="E17" s="435">
        <f t="shared" si="3"/>
        <v>0</v>
      </c>
      <c r="F17" s="435">
        <f t="shared" si="3"/>
        <v>0</v>
      </c>
      <c r="G17" s="435">
        <f t="shared" si="3"/>
        <v>0</v>
      </c>
      <c r="H17" s="435">
        <f t="shared" si="3"/>
        <v>0</v>
      </c>
      <c r="I17" s="435">
        <f t="shared" si="3"/>
        <v>0</v>
      </c>
      <c r="J17" s="435">
        <f t="shared" si="3"/>
        <v>0</v>
      </c>
      <c r="K17" s="435">
        <f t="shared" si="3"/>
        <v>0</v>
      </c>
      <c r="L17" s="435">
        <f t="shared" si="3"/>
        <v>0</v>
      </c>
      <c r="M17" s="435">
        <f t="shared" si="3"/>
        <v>0</v>
      </c>
      <c r="N17" s="435">
        <f t="shared" si="3"/>
        <v>0</v>
      </c>
      <c r="O17" s="435">
        <f t="shared" si="3"/>
        <v>0</v>
      </c>
      <c r="P17" s="435">
        <f t="shared" si="3"/>
        <v>0</v>
      </c>
      <c r="Q17" s="435">
        <f t="shared" si="3"/>
        <v>0</v>
      </c>
      <c r="R17" s="667"/>
      <c r="S17" s="705"/>
      <c r="T17" s="705"/>
      <c r="U17" s="705"/>
      <c r="V17" s="705"/>
      <c r="W17" s="705"/>
      <c r="X17" s="705"/>
      <c r="Y17" s="705"/>
      <c r="Z17" s="705"/>
      <c r="AA17" s="706"/>
      <c r="AB17" s="705"/>
      <c r="AC17" s="705"/>
      <c r="AD17" s="705"/>
      <c r="AE17" s="705"/>
    </row>
    <row r="18" spans="1:256" s="709" customFormat="1" ht="11.25">
      <c r="A18" s="376" t="s">
        <v>35</v>
      </c>
      <c r="B18" s="436" t="s">
        <v>32</v>
      </c>
      <c r="C18" s="1003"/>
      <c r="D18" s="437">
        <v>0</v>
      </c>
      <c r="E18" s="437">
        <v>0</v>
      </c>
      <c r="F18" s="437">
        <v>0</v>
      </c>
      <c r="G18" s="437">
        <v>0</v>
      </c>
      <c r="H18" s="437">
        <v>0</v>
      </c>
      <c r="I18" s="437">
        <v>0</v>
      </c>
      <c r="J18" s="437">
        <v>0</v>
      </c>
      <c r="K18" s="437">
        <v>0</v>
      </c>
      <c r="L18" s="437">
        <v>0</v>
      </c>
      <c r="M18" s="437">
        <v>0</v>
      </c>
      <c r="N18" s="437">
        <v>0</v>
      </c>
      <c r="O18" s="437">
        <v>0</v>
      </c>
      <c r="P18" s="437">
        <v>0</v>
      </c>
      <c r="Q18" s="437">
        <v>0</v>
      </c>
      <c r="R18" s="707"/>
      <c r="S18" s="707"/>
      <c r="T18" s="707"/>
      <c r="U18" s="707"/>
      <c r="V18" s="707"/>
      <c r="W18" s="707"/>
      <c r="X18" s="707"/>
      <c r="Y18" s="707"/>
      <c r="Z18" s="707"/>
      <c r="AA18" s="708"/>
      <c r="AB18" s="707"/>
      <c r="AC18" s="707"/>
      <c r="AD18" s="707"/>
      <c r="AE18" s="707"/>
    </row>
    <row r="19" spans="1:256" s="709" customFormat="1" ht="11.25">
      <c r="A19" s="376" t="s">
        <v>36</v>
      </c>
      <c r="B19" s="436" t="s">
        <v>32</v>
      </c>
      <c r="C19" s="1003"/>
      <c r="D19" s="437">
        <v>0</v>
      </c>
      <c r="E19" s="437">
        <v>0</v>
      </c>
      <c r="F19" s="437">
        <v>0</v>
      </c>
      <c r="G19" s="437">
        <v>0</v>
      </c>
      <c r="H19" s="437">
        <v>0</v>
      </c>
      <c r="I19" s="437">
        <v>0</v>
      </c>
      <c r="J19" s="437">
        <v>0</v>
      </c>
      <c r="K19" s="437">
        <v>0</v>
      </c>
      <c r="L19" s="437">
        <v>0</v>
      </c>
      <c r="M19" s="437">
        <v>0</v>
      </c>
      <c r="N19" s="437">
        <v>0</v>
      </c>
      <c r="O19" s="437">
        <v>0</v>
      </c>
      <c r="P19" s="437">
        <v>0</v>
      </c>
      <c r="Q19" s="437">
        <v>0</v>
      </c>
      <c r="R19" s="707"/>
      <c r="S19" s="707"/>
      <c r="T19" s="707"/>
      <c r="U19" s="707"/>
      <c r="V19" s="707"/>
      <c r="W19" s="707"/>
      <c r="X19" s="707"/>
      <c r="Y19" s="707"/>
      <c r="Z19" s="707"/>
      <c r="AA19" s="708"/>
      <c r="AB19" s="707"/>
      <c r="AC19" s="707"/>
      <c r="AD19" s="707"/>
      <c r="AE19" s="707"/>
    </row>
    <row r="20" spans="1:256" s="398" customFormat="1" ht="25.5">
      <c r="A20" s="263" t="s">
        <v>85</v>
      </c>
      <c r="B20" s="425">
        <f>SUM(D20:Q20)</f>
        <v>0</v>
      </c>
      <c r="C20" s="1003"/>
      <c r="D20" s="437">
        <v>0</v>
      </c>
      <c r="E20" s="437">
        <v>0</v>
      </c>
      <c r="F20" s="437">
        <v>0</v>
      </c>
      <c r="G20" s="437">
        <v>0</v>
      </c>
      <c r="H20" s="437">
        <v>0</v>
      </c>
      <c r="I20" s="437">
        <v>0</v>
      </c>
      <c r="J20" s="437">
        <v>0</v>
      </c>
      <c r="K20" s="437">
        <v>0</v>
      </c>
      <c r="L20" s="437">
        <v>0</v>
      </c>
      <c r="M20" s="437">
        <v>0</v>
      </c>
      <c r="N20" s="437">
        <v>0</v>
      </c>
      <c r="O20" s="437">
        <v>0</v>
      </c>
      <c r="P20" s="437">
        <v>0</v>
      </c>
      <c r="Q20" s="437">
        <v>0</v>
      </c>
      <c r="R20" s="667"/>
      <c r="S20" s="705"/>
      <c r="T20" s="705"/>
      <c r="U20" s="705"/>
      <c r="V20" s="705"/>
      <c r="W20" s="705"/>
      <c r="X20" s="705"/>
      <c r="Y20" s="705"/>
      <c r="Z20" s="705"/>
      <c r="AA20" s="706"/>
      <c r="AB20" s="705"/>
      <c r="AC20" s="705"/>
      <c r="AD20" s="705"/>
      <c r="AE20" s="705"/>
    </row>
    <row r="21" spans="1:256" s="398" customFormat="1" ht="18" customHeight="1">
      <c r="A21" s="486" t="s">
        <v>86</v>
      </c>
      <c r="B21" s="425">
        <f>SUM(D21:Q21)</f>
        <v>0</v>
      </c>
      <c r="C21" s="1003"/>
      <c r="D21" s="437">
        <v>0</v>
      </c>
      <c r="E21" s="437">
        <v>0</v>
      </c>
      <c r="F21" s="437">
        <v>0</v>
      </c>
      <c r="G21" s="437">
        <v>0</v>
      </c>
      <c r="H21" s="437">
        <v>0</v>
      </c>
      <c r="I21" s="437">
        <v>0</v>
      </c>
      <c r="J21" s="437">
        <v>0</v>
      </c>
      <c r="K21" s="437">
        <v>0</v>
      </c>
      <c r="L21" s="437">
        <v>0</v>
      </c>
      <c r="M21" s="437">
        <v>0</v>
      </c>
      <c r="N21" s="437">
        <v>0</v>
      </c>
      <c r="O21" s="437">
        <v>0</v>
      </c>
      <c r="P21" s="437">
        <v>0</v>
      </c>
      <c r="Q21" s="437">
        <v>0</v>
      </c>
      <c r="R21" s="667"/>
      <c r="S21" s="705"/>
      <c r="T21" s="705"/>
      <c r="U21" s="705"/>
      <c r="V21" s="705"/>
      <c r="W21" s="705"/>
      <c r="X21" s="705"/>
      <c r="Y21" s="705"/>
      <c r="Z21" s="705"/>
      <c r="AA21" s="706"/>
      <c r="AB21" s="705"/>
      <c r="AC21" s="705"/>
      <c r="AD21" s="705"/>
      <c r="AE21" s="705"/>
    </row>
    <row r="22" spans="1:256" s="398" customFormat="1" ht="18" hidden="1" customHeight="1">
      <c r="A22" s="486" t="s">
        <v>530</v>
      </c>
      <c r="B22" s="425">
        <f>SUM(C22:M22)</f>
        <v>0</v>
      </c>
      <c r="C22" s="1003"/>
      <c r="D22" s="437">
        <v>0</v>
      </c>
      <c r="E22" s="437">
        <v>0</v>
      </c>
      <c r="F22" s="437">
        <v>0</v>
      </c>
      <c r="G22" s="437">
        <v>0</v>
      </c>
      <c r="H22" s="437">
        <v>0</v>
      </c>
      <c r="I22" s="437">
        <v>0</v>
      </c>
      <c r="J22" s="437">
        <v>0</v>
      </c>
      <c r="K22" s="437">
        <v>0</v>
      </c>
      <c r="L22" s="437">
        <v>0</v>
      </c>
      <c r="M22" s="437">
        <v>0</v>
      </c>
      <c r="N22" s="437">
        <v>0</v>
      </c>
      <c r="O22" s="437">
        <v>0</v>
      </c>
      <c r="P22" s="437">
        <v>0</v>
      </c>
      <c r="Q22" s="437">
        <v>0</v>
      </c>
      <c r="R22" s="667"/>
      <c r="S22" s="705"/>
      <c r="T22" s="705"/>
      <c r="U22" s="705"/>
      <c r="V22" s="705"/>
      <c r="W22" s="705"/>
      <c r="X22" s="705"/>
      <c r="Y22" s="705"/>
      <c r="Z22" s="705"/>
      <c r="AA22" s="706"/>
      <c r="AB22" s="705"/>
      <c r="AC22" s="705"/>
      <c r="AD22" s="705"/>
      <c r="AE22" s="705"/>
    </row>
    <row r="23" spans="1:256" s="398" customFormat="1" ht="18" customHeight="1">
      <c r="A23" s="486" t="s">
        <v>87</v>
      </c>
      <c r="B23" s="425">
        <f>SUM(D23:Q23)</f>
        <v>0</v>
      </c>
      <c r="C23" s="1003"/>
      <c r="D23" s="437">
        <v>0</v>
      </c>
      <c r="E23" s="437">
        <v>0</v>
      </c>
      <c r="F23" s="437">
        <v>0</v>
      </c>
      <c r="G23" s="437">
        <v>0</v>
      </c>
      <c r="H23" s="437">
        <v>0</v>
      </c>
      <c r="I23" s="437">
        <v>0</v>
      </c>
      <c r="J23" s="437">
        <v>0</v>
      </c>
      <c r="K23" s="437">
        <v>0</v>
      </c>
      <c r="L23" s="437">
        <v>0</v>
      </c>
      <c r="M23" s="437">
        <v>0</v>
      </c>
      <c r="N23" s="437">
        <v>0</v>
      </c>
      <c r="O23" s="437">
        <v>0</v>
      </c>
      <c r="P23" s="437">
        <v>0</v>
      </c>
      <c r="Q23" s="437">
        <v>0</v>
      </c>
      <c r="R23" s="667"/>
      <c r="S23" s="705"/>
      <c r="T23" s="705"/>
      <c r="U23" s="705"/>
      <c r="V23" s="705"/>
      <c r="W23" s="705"/>
      <c r="X23" s="705"/>
      <c r="Y23" s="705"/>
      <c r="Z23" s="705"/>
      <c r="AA23" s="706"/>
      <c r="AB23" s="705"/>
      <c r="AC23" s="705"/>
      <c r="AD23" s="705"/>
      <c r="AE23" s="705"/>
    </row>
    <row r="24" spans="1:256" s="398" customFormat="1" ht="18" customHeight="1">
      <c r="A24" s="486" t="s">
        <v>88</v>
      </c>
      <c r="B24" s="425">
        <f>SUM(D24:Q24)</f>
        <v>0</v>
      </c>
      <c r="C24" s="1003"/>
      <c r="D24" s="437">
        <v>0</v>
      </c>
      <c r="E24" s="437">
        <v>0</v>
      </c>
      <c r="F24" s="437">
        <v>0</v>
      </c>
      <c r="G24" s="437">
        <v>0</v>
      </c>
      <c r="H24" s="437">
        <v>0</v>
      </c>
      <c r="I24" s="437">
        <v>0</v>
      </c>
      <c r="J24" s="437">
        <v>0</v>
      </c>
      <c r="K24" s="437">
        <v>0</v>
      </c>
      <c r="L24" s="437">
        <v>0</v>
      </c>
      <c r="M24" s="437">
        <v>0</v>
      </c>
      <c r="N24" s="437">
        <v>0</v>
      </c>
      <c r="O24" s="437">
        <v>0</v>
      </c>
      <c r="P24" s="437">
        <v>0</v>
      </c>
      <c r="Q24" s="437">
        <v>0</v>
      </c>
      <c r="R24" s="667"/>
      <c r="S24" s="705"/>
      <c r="T24" s="705"/>
      <c r="U24" s="705"/>
      <c r="V24" s="705"/>
      <c r="W24" s="705"/>
      <c r="X24" s="705"/>
      <c r="Y24" s="705"/>
      <c r="Z24" s="705"/>
      <c r="AA24" s="706"/>
      <c r="AB24" s="705"/>
      <c r="AC24" s="705"/>
      <c r="AD24" s="705"/>
      <c r="AE24" s="705"/>
    </row>
    <row r="25" spans="1:256" s="398" customFormat="1" ht="25.5">
      <c r="A25" s="848" t="s">
        <v>222</v>
      </c>
      <c r="B25" s="425">
        <f>SUM(D25:Q25)</f>
        <v>18459426.440000005</v>
      </c>
      <c r="C25" s="1003"/>
      <c r="D25" s="437">
        <v>1318530.46</v>
      </c>
      <c r="E25" s="437">
        <v>1318530.46</v>
      </c>
      <c r="F25" s="437">
        <v>1318530.46</v>
      </c>
      <c r="G25" s="437">
        <v>1318530.46</v>
      </c>
      <c r="H25" s="437">
        <v>1318530.46</v>
      </c>
      <c r="I25" s="437">
        <v>1318530.46</v>
      </c>
      <c r="J25" s="437">
        <v>1318530.46</v>
      </c>
      <c r="K25" s="437">
        <v>1318530.46</v>
      </c>
      <c r="L25" s="437">
        <v>1318530.46</v>
      </c>
      <c r="M25" s="437">
        <v>1318530.46</v>
      </c>
      <c r="N25" s="437">
        <v>1318530.46</v>
      </c>
      <c r="O25" s="437">
        <v>1318530.46</v>
      </c>
      <c r="P25" s="437">
        <v>1318530.46</v>
      </c>
      <c r="Q25" s="437">
        <v>1318530.46</v>
      </c>
      <c r="R25" s="667"/>
      <c r="S25" s="705"/>
      <c r="T25" s="705"/>
      <c r="U25" s="705"/>
      <c r="V25" s="705"/>
      <c r="W25" s="705"/>
      <c r="X25" s="705"/>
      <c r="Y25" s="705"/>
      <c r="Z25" s="705"/>
      <c r="AA25" s="706"/>
      <c r="AB25" s="705"/>
      <c r="AC25" s="705"/>
      <c r="AD25" s="705"/>
      <c r="AE25" s="705"/>
    </row>
    <row r="26" spans="1:256" s="398" customFormat="1" ht="15">
      <c r="A26" s="848" t="s">
        <v>49</v>
      </c>
      <c r="B26" s="425">
        <f>SUM(D26:Q26)</f>
        <v>0</v>
      </c>
      <c r="C26" s="1003"/>
      <c r="D26" s="437">
        <v>0</v>
      </c>
      <c r="E26" s="437">
        <v>0</v>
      </c>
      <c r="F26" s="437">
        <v>0</v>
      </c>
      <c r="G26" s="437">
        <v>0</v>
      </c>
      <c r="H26" s="437">
        <v>0</v>
      </c>
      <c r="I26" s="437">
        <v>0</v>
      </c>
      <c r="J26" s="437">
        <v>0</v>
      </c>
      <c r="K26" s="437">
        <v>0</v>
      </c>
      <c r="L26" s="437">
        <v>0</v>
      </c>
      <c r="M26" s="437">
        <v>0</v>
      </c>
      <c r="N26" s="437">
        <v>0</v>
      </c>
      <c r="O26" s="437">
        <v>0</v>
      </c>
      <c r="P26" s="437">
        <v>0</v>
      </c>
      <c r="Q26" s="437">
        <v>0</v>
      </c>
      <c r="R26" s="667"/>
      <c r="S26" s="705"/>
      <c r="T26" s="705"/>
      <c r="U26" s="705"/>
      <c r="V26" s="705"/>
      <c r="W26" s="705"/>
      <c r="X26" s="705"/>
      <c r="Y26" s="705"/>
      <c r="Z26" s="705"/>
      <c r="AA26" s="706"/>
      <c r="AB26" s="705"/>
      <c r="AC26" s="705"/>
      <c r="AD26" s="705"/>
      <c r="AE26" s="705"/>
    </row>
    <row r="27" spans="1:256" s="398" customFormat="1" ht="15">
      <c r="A27" s="263" t="s">
        <v>50</v>
      </c>
      <c r="B27" s="425">
        <f>SUM(D27:Q27)</f>
        <v>0</v>
      </c>
      <c r="C27" s="1003"/>
      <c r="D27" s="797">
        <f t="shared" ref="D27:Q27" si="4">D28*D29</f>
        <v>0</v>
      </c>
      <c r="E27" s="797">
        <f t="shared" si="4"/>
        <v>0</v>
      </c>
      <c r="F27" s="797">
        <f t="shared" si="4"/>
        <v>0</v>
      </c>
      <c r="G27" s="797">
        <f t="shared" si="4"/>
        <v>0</v>
      </c>
      <c r="H27" s="797">
        <f t="shared" si="4"/>
        <v>0</v>
      </c>
      <c r="I27" s="797">
        <f t="shared" si="4"/>
        <v>0</v>
      </c>
      <c r="J27" s="797">
        <f t="shared" si="4"/>
        <v>0</v>
      </c>
      <c r="K27" s="797">
        <f t="shared" si="4"/>
        <v>0</v>
      </c>
      <c r="L27" s="797">
        <f t="shared" si="4"/>
        <v>0</v>
      </c>
      <c r="M27" s="797">
        <f t="shared" si="4"/>
        <v>0</v>
      </c>
      <c r="N27" s="797">
        <f t="shared" si="4"/>
        <v>0</v>
      </c>
      <c r="O27" s="797">
        <f t="shared" si="4"/>
        <v>0</v>
      </c>
      <c r="P27" s="797">
        <f t="shared" si="4"/>
        <v>0</v>
      </c>
      <c r="Q27" s="797">
        <f t="shared" si="4"/>
        <v>0</v>
      </c>
      <c r="R27" s="667"/>
      <c r="S27" s="705"/>
      <c r="T27" s="705"/>
      <c r="U27" s="705"/>
      <c r="V27" s="705"/>
      <c r="W27" s="705"/>
      <c r="X27" s="705"/>
      <c r="Y27" s="705"/>
      <c r="Z27" s="705"/>
      <c r="AA27" s="706"/>
      <c r="AB27" s="705"/>
      <c r="AC27" s="705"/>
      <c r="AD27" s="705"/>
      <c r="AE27" s="705"/>
    </row>
    <row r="28" spans="1:256" s="709" customFormat="1" ht="11.25">
      <c r="A28" s="376" t="s">
        <v>51</v>
      </c>
      <c r="B28" s="436" t="s">
        <v>32</v>
      </c>
      <c r="C28" s="1003"/>
      <c r="D28" s="437">
        <v>0</v>
      </c>
      <c r="E28" s="437">
        <v>0</v>
      </c>
      <c r="F28" s="437">
        <v>0</v>
      </c>
      <c r="G28" s="437">
        <v>0</v>
      </c>
      <c r="H28" s="437">
        <v>0</v>
      </c>
      <c r="I28" s="437">
        <v>0</v>
      </c>
      <c r="J28" s="437">
        <v>0</v>
      </c>
      <c r="K28" s="437">
        <v>0</v>
      </c>
      <c r="L28" s="437">
        <v>0</v>
      </c>
      <c r="M28" s="437">
        <v>0</v>
      </c>
      <c r="N28" s="437">
        <v>0</v>
      </c>
      <c r="O28" s="437">
        <v>0</v>
      </c>
      <c r="P28" s="437">
        <v>0</v>
      </c>
      <c r="Q28" s="437">
        <v>0</v>
      </c>
      <c r="R28" s="707"/>
      <c r="S28" s="707"/>
      <c r="T28" s="707"/>
      <c r="U28" s="707"/>
      <c r="V28" s="707"/>
      <c r="W28" s="707"/>
      <c r="X28" s="707"/>
      <c r="Y28" s="707"/>
      <c r="Z28" s="707"/>
      <c r="AA28" s="708"/>
      <c r="AB28" s="707"/>
      <c r="AC28" s="707"/>
      <c r="AD28" s="707"/>
      <c r="AE28" s="707"/>
    </row>
    <row r="29" spans="1:256" s="709" customFormat="1" ht="11.25">
      <c r="A29" s="376" t="s">
        <v>52</v>
      </c>
      <c r="B29" s="436" t="s">
        <v>32</v>
      </c>
      <c r="C29" s="1003"/>
      <c r="D29" s="437">
        <v>0</v>
      </c>
      <c r="E29" s="437">
        <v>0</v>
      </c>
      <c r="F29" s="437">
        <v>0</v>
      </c>
      <c r="G29" s="437">
        <v>0</v>
      </c>
      <c r="H29" s="437">
        <v>0</v>
      </c>
      <c r="I29" s="437">
        <v>0</v>
      </c>
      <c r="J29" s="437">
        <v>0</v>
      </c>
      <c r="K29" s="437">
        <v>0</v>
      </c>
      <c r="L29" s="437">
        <v>0</v>
      </c>
      <c r="M29" s="437">
        <v>0</v>
      </c>
      <c r="N29" s="437">
        <v>0</v>
      </c>
      <c r="O29" s="437">
        <v>0</v>
      </c>
      <c r="P29" s="437">
        <v>0</v>
      </c>
      <c r="Q29" s="437">
        <v>0</v>
      </c>
      <c r="R29" s="707"/>
      <c r="S29" s="707"/>
      <c r="T29" s="707"/>
      <c r="U29" s="707"/>
      <c r="V29" s="707"/>
      <c r="W29" s="707"/>
      <c r="X29" s="707"/>
      <c r="Y29" s="707"/>
      <c r="Z29" s="707"/>
      <c r="AA29" s="708"/>
      <c r="AB29" s="707"/>
      <c r="AC29" s="707"/>
      <c r="AD29" s="707"/>
      <c r="AE29" s="707"/>
    </row>
    <row r="30" spans="1:256" s="398" customFormat="1" ht="15">
      <c r="A30" s="263" t="s">
        <v>105</v>
      </c>
      <c r="B30" s="425">
        <f>SUM(D30:Q30)</f>
        <v>0</v>
      </c>
      <c r="C30" s="1003"/>
      <c r="D30" s="437">
        <v>0</v>
      </c>
      <c r="E30" s="437">
        <v>0</v>
      </c>
      <c r="F30" s="437">
        <v>0</v>
      </c>
      <c r="G30" s="437">
        <v>0</v>
      </c>
      <c r="H30" s="437">
        <v>0</v>
      </c>
      <c r="I30" s="437">
        <v>0</v>
      </c>
      <c r="J30" s="437">
        <v>0</v>
      </c>
      <c r="K30" s="437">
        <v>0</v>
      </c>
      <c r="L30" s="437">
        <v>0</v>
      </c>
      <c r="M30" s="437">
        <v>0</v>
      </c>
      <c r="N30" s="437">
        <v>0</v>
      </c>
      <c r="O30" s="437">
        <v>0</v>
      </c>
      <c r="P30" s="437">
        <v>0</v>
      </c>
      <c r="Q30" s="437">
        <v>0</v>
      </c>
      <c r="R30" s="667"/>
      <c r="S30" s="705"/>
      <c r="T30" s="705"/>
      <c r="U30" s="705"/>
      <c r="V30" s="705"/>
      <c r="W30" s="705"/>
      <c r="X30" s="705"/>
      <c r="Y30" s="705"/>
      <c r="Z30" s="705"/>
      <c r="AA30" s="706"/>
      <c r="AB30" s="705"/>
      <c r="AC30" s="705"/>
      <c r="AD30" s="705"/>
      <c r="AE30" s="705"/>
    </row>
    <row r="31" spans="1:256" s="398" customFormat="1" ht="38.25" customHeight="1">
      <c r="A31" s="874" t="s">
        <v>167</v>
      </c>
      <c r="B31" s="425">
        <f>SUM(D31:Q31)</f>
        <v>0</v>
      </c>
      <c r="C31" s="1003"/>
      <c r="D31" s="437">
        <v>0</v>
      </c>
      <c r="E31" s="437">
        <v>0</v>
      </c>
      <c r="F31" s="437">
        <v>0</v>
      </c>
      <c r="G31" s="437">
        <v>0</v>
      </c>
      <c r="H31" s="437">
        <v>0</v>
      </c>
      <c r="I31" s="437">
        <v>0</v>
      </c>
      <c r="J31" s="437">
        <v>0</v>
      </c>
      <c r="K31" s="437">
        <v>0</v>
      </c>
      <c r="L31" s="437">
        <v>0</v>
      </c>
      <c r="M31" s="437">
        <v>0</v>
      </c>
      <c r="N31" s="437">
        <v>0</v>
      </c>
      <c r="O31" s="437">
        <v>0</v>
      </c>
      <c r="P31" s="437">
        <v>0</v>
      </c>
      <c r="Q31" s="437">
        <v>0</v>
      </c>
      <c r="R31" s="710"/>
      <c r="S31" s="705"/>
      <c r="T31" s="705"/>
      <c r="U31" s="705"/>
      <c r="V31" s="705"/>
      <c r="W31" s="705"/>
      <c r="X31" s="705"/>
      <c r="Y31" s="705"/>
      <c r="Z31" s="705"/>
      <c r="AA31" s="706"/>
      <c r="AB31" s="705"/>
      <c r="AC31" s="705"/>
      <c r="AD31" s="705"/>
      <c r="AE31" s="705"/>
    </row>
    <row r="32" spans="1:256" s="615" customFormat="1" ht="39.75" customHeight="1">
      <c r="A32" s="875" t="s">
        <v>168</v>
      </c>
      <c r="B32" s="425">
        <f>SUM(D32:Q32)</f>
        <v>0</v>
      </c>
      <c r="C32" s="1003"/>
      <c r="D32" s="437">
        <v>0</v>
      </c>
      <c r="E32" s="437">
        <v>0</v>
      </c>
      <c r="F32" s="437">
        <v>0</v>
      </c>
      <c r="G32" s="437">
        <v>0</v>
      </c>
      <c r="H32" s="437">
        <v>0</v>
      </c>
      <c r="I32" s="437">
        <v>0</v>
      </c>
      <c r="J32" s="437">
        <v>0</v>
      </c>
      <c r="K32" s="437">
        <v>0</v>
      </c>
      <c r="L32" s="437">
        <v>0</v>
      </c>
      <c r="M32" s="437">
        <v>0</v>
      </c>
      <c r="N32" s="437">
        <v>0</v>
      </c>
      <c r="O32" s="437">
        <v>0</v>
      </c>
      <c r="P32" s="437">
        <v>0</v>
      </c>
      <c r="Q32" s="437">
        <v>0</v>
      </c>
      <c r="R32" s="711"/>
      <c r="S32" s="711"/>
      <c r="T32" s="711"/>
      <c r="U32" s="711"/>
      <c r="V32" s="711"/>
      <c r="W32" s="711"/>
      <c r="X32" s="711"/>
      <c r="Y32" s="711"/>
      <c r="Z32" s="711"/>
      <c r="AA32" s="711"/>
      <c r="AB32" s="711"/>
      <c r="AC32" s="711"/>
      <c r="AD32" s="711"/>
      <c r="AE32" s="711"/>
      <c r="AF32" s="712"/>
      <c r="AG32" s="712"/>
      <c r="AH32" s="712"/>
      <c r="AI32" s="712"/>
      <c r="AJ32" s="712"/>
      <c r="AK32" s="712"/>
      <c r="AL32" s="712"/>
      <c r="AM32" s="712"/>
      <c r="AN32" s="712"/>
      <c r="AO32" s="712"/>
      <c r="AP32" s="712"/>
      <c r="AQ32" s="712"/>
      <c r="AR32" s="712"/>
      <c r="AS32" s="712"/>
      <c r="AT32" s="712"/>
      <c r="AU32" s="712"/>
      <c r="AV32" s="712"/>
      <c r="AW32" s="712"/>
      <c r="AX32" s="712"/>
      <c r="AY32" s="712"/>
      <c r="AZ32" s="712"/>
      <c r="BA32" s="712"/>
      <c r="BB32" s="712"/>
      <c r="BC32" s="712"/>
      <c r="BD32" s="712"/>
      <c r="BE32" s="712"/>
      <c r="BF32" s="712"/>
      <c r="BG32" s="712"/>
      <c r="BH32" s="712"/>
      <c r="BI32" s="712"/>
      <c r="BJ32" s="712"/>
      <c r="BK32" s="712"/>
      <c r="BL32" s="712"/>
      <c r="BM32" s="712"/>
      <c r="BN32" s="712"/>
      <c r="BO32" s="712"/>
      <c r="BP32" s="712"/>
      <c r="BQ32" s="712"/>
      <c r="BR32" s="712"/>
      <c r="BS32" s="712"/>
      <c r="BT32" s="712"/>
      <c r="BU32" s="712"/>
      <c r="BV32" s="712"/>
      <c r="BW32" s="712"/>
      <c r="BX32" s="712"/>
      <c r="BY32" s="712"/>
      <c r="BZ32" s="712"/>
      <c r="CA32" s="712"/>
      <c r="CB32" s="712"/>
      <c r="CC32" s="712"/>
      <c r="CD32" s="712"/>
      <c r="CE32" s="712"/>
      <c r="CF32" s="712"/>
      <c r="CG32" s="712"/>
      <c r="CH32" s="712"/>
      <c r="CI32" s="712"/>
      <c r="CJ32" s="712"/>
      <c r="CK32" s="712"/>
      <c r="CL32" s="712"/>
      <c r="CM32" s="712"/>
      <c r="CN32" s="712"/>
      <c r="CO32" s="712"/>
      <c r="CP32" s="712"/>
      <c r="CQ32" s="712"/>
      <c r="CR32" s="712"/>
      <c r="CS32" s="712"/>
      <c r="CT32" s="712"/>
      <c r="CU32" s="712"/>
      <c r="CV32" s="712"/>
      <c r="CW32" s="712"/>
      <c r="CX32" s="712"/>
      <c r="CY32" s="712"/>
      <c r="CZ32" s="712"/>
      <c r="DA32" s="712"/>
      <c r="DB32" s="712"/>
      <c r="DC32" s="712"/>
      <c r="DD32" s="712"/>
      <c r="DE32" s="712"/>
      <c r="DF32" s="712"/>
      <c r="DG32" s="712"/>
      <c r="DH32" s="712"/>
      <c r="DI32" s="712"/>
      <c r="DJ32" s="712"/>
      <c r="DK32" s="712"/>
      <c r="DL32" s="712"/>
      <c r="DM32" s="712"/>
      <c r="DN32" s="712"/>
      <c r="DO32" s="712"/>
      <c r="DP32" s="712"/>
      <c r="DQ32" s="712"/>
      <c r="DR32" s="712"/>
      <c r="DS32" s="712"/>
      <c r="DT32" s="712"/>
      <c r="DU32" s="712"/>
      <c r="DV32" s="712"/>
      <c r="DW32" s="712"/>
      <c r="DX32" s="712"/>
      <c r="DY32" s="712"/>
      <c r="DZ32" s="712"/>
      <c r="EA32" s="712"/>
      <c r="EB32" s="712"/>
      <c r="EC32" s="712"/>
      <c r="ED32" s="712"/>
      <c r="EE32" s="712"/>
      <c r="EF32" s="712"/>
      <c r="EG32" s="712"/>
      <c r="EH32" s="712"/>
      <c r="EI32" s="712"/>
      <c r="EJ32" s="712"/>
      <c r="EK32" s="712"/>
      <c r="EL32" s="712"/>
      <c r="EM32" s="712"/>
      <c r="EN32" s="712"/>
      <c r="EO32" s="712"/>
      <c r="EP32" s="712"/>
      <c r="EQ32" s="712"/>
      <c r="ER32" s="712"/>
      <c r="ES32" s="712"/>
      <c r="ET32" s="712"/>
      <c r="EU32" s="712"/>
      <c r="EV32" s="712"/>
      <c r="EW32" s="712"/>
      <c r="EX32" s="712"/>
      <c r="EY32" s="712"/>
      <c r="EZ32" s="712"/>
      <c r="FA32" s="712"/>
      <c r="FB32" s="712"/>
      <c r="FC32" s="712"/>
      <c r="FD32" s="712"/>
      <c r="FE32" s="712"/>
      <c r="FF32" s="712"/>
      <c r="FG32" s="712"/>
      <c r="FH32" s="712"/>
      <c r="FI32" s="712"/>
      <c r="FJ32" s="712"/>
      <c r="FK32" s="712"/>
      <c r="FL32" s="712"/>
      <c r="FM32" s="712"/>
      <c r="FN32" s="712"/>
      <c r="FO32" s="712"/>
      <c r="FP32" s="712"/>
      <c r="FQ32" s="712"/>
      <c r="FR32" s="712"/>
      <c r="FS32" s="712"/>
      <c r="FT32" s="712"/>
      <c r="FU32" s="712"/>
      <c r="FV32" s="712"/>
      <c r="FW32" s="712"/>
      <c r="FX32" s="712"/>
      <c r="FY32" s="712"/>
      <c r="FZ32" s="712"/>
      <c r="GA32" s="712"/>
      <c r="GB32" s="712"/>
      <c r="GC32" s="712"/>
      <c r="GD32" s="712"/>
      <c r="GE32" s="712"/>
      <c r="GF32" s="712"/>
      <c r="GG32" s="712"/>
      <c r="GH32" s="712"/>
      <c r="GI32" s="712"/>
      <c r="GJ32" s="712"/>
      <c r="GK32" s="712"/>
      <c r="GL32" s="712"/>
      <c r="GM32" s="712"/>
      <c r="GN32" s="712"/>
      <c r="GO32" s="712"/>
      <c r="GP32" s="712"/>
      <c r="GQ32" s="712"/>
      <c r="GR32" s="712"/>
      <c r="GS32" s="712"/>
      <c r="GT32" s="712"/>
      <c r="GU32" s="712"/>
      <c r="GV32" s="712"/>
      <c r="GW32" s="712"/>
      <c r="GX32" s="712"/>
      <c r="GY32" s="712"/>
      <c r="GZ32" s="712"/>
      <c r="HA32" s="712"/>
      <c r="HB32" s="712"/>
      <c r="HC32" s="712"/>
      <c r="HD32" s="712"/>
      <c r="HE32" s="712"/>
      <c r="HF32" s="712"/>
      <c r="HG32" s="712"/>
      <c r="HH32" s="712"/>
      <c r="HI32" s="712"/>
      <c r="HJ32" s="712"/>
      <c r="HK32" s="712"/>
      <c r="HL32" s="712"/>
      <c r="HM32" s="712"/>
      <c r="HN32" s="712"/>
      <c r="HO32" s="712"/>
      <c r="HP32" s="712"/>
      <c r="HQ32" s="712"/>
      <c r="HR32" s="712"/>
      <c r="HS32" s="712"/>
      <c r="HT32" s="712"/>
      <c r="HU32" s="712"/>
      <c r="HV32" s="712"/>
      <c r="HW32" s="712"/>
      <c r="HX32" s="712"/>
      <c r="HY32" s="712"/>
      <c r="HZ32" s="712"/>
      <c r="IA32" s="712"/>
      <c r="IB32" s="712"/>
      <c r="IC32" s="712"/>
      <c r="ID32" s="712"/>
      <c r="IE32" s="712"/>
      <c r="IF32" s="712"/>
      <c r="IG32" s="712"/>
      <c r="IH32" s="712"/>
      <c r="II32" s="712"/>
      <c r="IJ32" s="712"/>
      <c r="IK32" s="712"/>
      <c r="IL32" s="712"/>
      <c r="IM32" s="712"/>
      <c r="IN32" s="712"/>
      <c r="IO32" s="712"/>
      <c r="IP32" s="712"/>
      <c r="IQ32" s="712"/>
      <c r="IR32" s="712"/>
      <c r="IS32" s="712"/>
      <c r="IT32" s="712"/>
      <c r="IU32" s="712"/>
      <c r="IV32" s="712"/>
    </row>
    <row r="33" spans="1:31" s="716" customFormat="1" ht="26.25" customHeight="1">
      <c r="A33" s="377" t="s">
        <v>932</v>
      </c>
      <c r="B33" s="425">
        <f>SUM(D33:Q33)</f>
        <v>21156162.440000005</v>
      </c>
      <c r="C33" s="1003"/>
      <c r="D33" s="438">
        <f>D8+D11+D14+D17+SUM(D20:D24)+SUM(D25:D27)+SUM(D30:D32)</f>
        <v>1511154.46</v>
      </c>
      <c r="E33" s="438">
        <f t="shared" ref="E33:Q33" si="5">E8+E11+E14+E17+SUM(E20:E24)+SUM(E25:E27)+SUM(E30:E32)</f>
        <v>1511154.46</v>
      </c>
      <c r="F33" s="438">
        <f t="shared" si="5"/>
        <v>1511154.46</v>
      </c>
      <c r="G33" s="438">
        <f t="shared" si="5"/>
        <v>1511154.46</v>
      </c>
      <c r="H33" s="438">
        <f t="shared" si="5"/>
        <v>1511154.46</v>
      </c>
      <c r="I33" s="438">
        <f t="shared" si="5"/>
        <v>1511154.46</v>
      </c>
      <c r="J33" s="438">
        <f t="shared" si="5"/>
        <v>1511154.46</v>
      </c>
      <c r="K33" s="438">
        <f t="shared" si="5"/>
        <v>1511154.46</v>
      </c>
      <c r="L33" s="438">
        <f t="shared" si="5"/>
        <v>1511154.46</v>
      </c>
      <c r="M33" s="438">
        <f t="shared" si="5"/>
        <v>1511154.46</v>
      </c>
      <c r="N33" s="438">
        <f t="shared" si="5"/>
        <v>1511154.46</v>
      </c>
      <c r="O33" s="438">
        <f t="shared" si="5"/>
        <v>1511154.46</v>
      </c>
      <c r="P33" s="438">
        <f t="shared" si="5"/>
        <v>1511154.46</v>
      </c>
      <c r="Q33" s="438">
        <f t="shared" si="5"/>
        <v>1511154.46</v>
      </c>
      <c r="R33" s="713"/>
      <c r="S33" s="714"/>
      <c r="T33" s="714"/>
      <c r="U33" s="714"/>
      <c r="V33" s="714"/>
      <c r="W33" s="714"/>
      <c r="X33" s="714"/>
      <c r="Y33" s="714"/>
      <c r="Z33" s="714"/>
      <c r="AA33" s="715"/>
      <c r="AB33" s="714"/>
      <c r="AC33" s="714"/>
      <c r="AD33" s="714"/>
      <c r="AE33" s="714"/>
    </row>
    <row r="34" spans="1:31" s="720" customFormat="1" ht="14.25" customHeight="1">
      <c r="A34" s="487" t="s">
        <v>55</v>
      </c>
      <c r="B34" s="425"/>
      <c r="C34" s="1003"/>
      <c r="D34" s="425"/>
      <c r="E34" s="425"/>
      <c r="F34" s="425"/>
      <c r="G34" s="425"/>
      <c r="H34" s="425"/>
      <c r="I34" s="425"/>
      <c r="J34" s="425"/>
      <c r="K34" s="425"/>
      <c r="L34" s="425"/>
      <c r="M34" s="425"/>
      <c r="N34" s="425"/>
      <c r="O34" s="425"/>
      <c r="P34" s="425"/>
      <c r="Q34" s="425"/>
      <c r="R34" s="717"/>
      <c r="S34" s="718"/>
      <c r="T34" s="718"/>
      <c r="U34" s="718"/>
      <c r="V34" s="718"/>
      <c r="W34" s="718"/>
      <c r="X34" s="718"/>
      <c r="Y34" s="718"/>
      <c r="Z34" s="718"/>
      <c r="AA34" s="719"/>
      <c r="AB34" s="718"/>
      <c r="AC34" s="718"/>
      <c r="AD34" s="718"/>
      <c r="AE34" s="718"/>
    </row>
    <row r="35" spans="1:31" s="721" customFormat="1" ht="15">
      <c r="A35" s="263" t="s">
        <v>535</v>
      </c>
      <c r="B35" s="425">
        <f>SUM(D35:Q35)</f>
        <v>2740136</v>
      </c>
      <c r="C35" s="1003"/>
      <c r="D35" s="797">
        <f t="shared" ref="D35:Q35" si="6">D36*D37+D38*D39</f>
        <v>195724</v>
      </c>
      <c r="E35" s="797">
        <f t="shared" si="6"/>
        <v>195724</v>
      </c>
      <c r="F35" s="797">
        <f t="shared" si="6"/>
        <v>195724</v>
      </c>
      <c r="G35" s="797">
        <f t="shared" si="6"/>
        <v>195724</v>
      </c>
      <c r="H35" s="797">
        <f t="shared" si="6"/>
        <v>195724</v>
      </c>
      <c r="I35" s="797">
        <f t="shared" si="6"/>
        <v>195724</v>
      </c>
      <c r="J35" s="797">
        <f t="shared" si="6"/>
        <v>195724</v>
      </c>
      <c r="K35" s="797">
        <f t="shared" si="6"/>
        <v>195724</v>
      </c>
      <c r="L35" s="797">
        <f t="shared" si="6"/>
        <v>195724</v>
      </c>
      <c r="M35" s="797">
        <f t="shared" si="6"/>
        <v>195724</v>
      </c>
      <c r="N35" s="797">
        <f t="shared" si="6"/>
        <v>195724</v>
      </c>
      <c r="O35" s="797">
        <f t="shared" si="6"/>
        <v>195724</v>
      </c>
      <c r="P35" s="797">
        <f t="shared" si="6"/>
        <v>195724</v>
      </c>
      <c r="Q35" s="797">
        <f t="shared" si="6"/>
        <v>195724</v>
      </c>
      <c r="R35" s="667"/>
      <c r="S35" s="705"/>
      <c r="T35" s="705"/>
      <c r="U35" s="705"/>
      <c r="V35" s="705"/>
      <c r="W35" s="705"/>
      <c r="X35" s="705"/>
      <c r="Y35" s="705"/>
      <c r="Z35" s="705"/>
      <c r="AA35" s="706"/>
      <c r="AB35" s="705"/>
      <c r="AC35" s="705"/>
      <c r="AD35" s="705"/>
      <c r="AE35" s="705"/>
    </row>
    <row r="36" spans="1:31" s="709" customFormat="1" ht="11.25">
      <c r="A36" s="376" t="s">
        <v>38</v>
      </c>
      <c r="B36" s="436" t="s">
        <v>32</v>
      </c>
      <c r="C36" s="1003"/>
      <c r="D36" s="437">
        <v>0</v>
      </c>
      <c r="E36" s="437">
        <v>0</v>
      </c>
      <c r="F36" s="437">
        <v>0</v>
      </c>
      <c r="G36" s="437">
        <v>0</v>
      </c>
      <c r="H36" s="437">
        <v>0</v>
      </c>
      <c r="I36" s="437">
        <v>0</v>
      </c>
      <c r="J36" s="437">
        <v>0</v>
      </c>
      <c r="K36" s="437">
        <v>0</v>
      </c>
      <c r="L36" s="437">
        <v>0</v>
      </c>
      <c r="M36" s="437">
        <v>0</v>
      </c>
      <c r="N36" s="437">
        <v>0</v>
      </c>
      <c r="O36" s="437">
        <v>0</v>
      </c>
      <c r="P36" s="437">
        <v>0</v>
      </c>
      <c r="Q36" s="437">
        <v>0</v>
      </c>
      <c r="R36" s="707"/>
      <c r="S36" s="707"/>
      <c r="T36" s="707"/>
      <c r="U36" s="707"/>
      <c r="V36" s="707"/>
      <c r="W36" s="707"/>
      <c r="X36" s="707"/>
      <c r="Y36" s="707"/>
      <c r="Z36" s="707"/>
      <c r="AA36" s="708"/>
      <c r="AB36" s="707"/>
      <c r="AC36" s="707"/>
      <c r="AD36" s="707"/>
      <c r="AE36" s="707"/>
    </row>
    <row r="37" spans="1:31" s="709" customFormat="1" ht="11.25">
      <c r="A37" s="376" t="s">
        <v>37</v>
      </c>
      <c r="B37" s="436" t="s">
        <v>32</v>
      </c>
      <c r="C37" s="1003"/>
      <c r="D37" s="437">
        <v>0</v>
      </c>
      <c r="E37" s="437">
        <v>0</v>
      </c>
      <c r="F37" s="437">
        <v>0</v>
      </c>
      <c r="G37" s="437">
        <v>0</v>
      </c>
      <c r="H37" s="437">
        <v>0</v>
      </c>
      <c r="I37" s="437">
        <v>0</v>
      </c>
      <c r="J37" s="437">
        <v>0</v>
      </c>
      <c r="K37" s="437">
        <v>0</v>
      </c>
      <c r="L37" s="437">
        <v>0</v>
      </c>
      <c r="M37" s="437">
        <v>0</v>
      </c>
      <c r="N37" s="437">
        <v>0</v>
      </c>
      <c r="O37" s="437">
        <v>0</v>
      </c>
      <c r="P37" s="437">
        <v>0</v>
      </c>
      <c r="Q37" s="437">
        <v>0</v>
      </c>
      <c r="R37" s="707"/>
      <c r="S37" s="707"/>
      <c r="T37" s="707"/>
      <c r="U37" s="707"/>
      <c r="V37" s="707"/>
      <c r="W37" s="707"/>
      <c r="X37" s="707"/>
      <c r="Y37" s="707"/>
      <c r="Z37" s="707"/>
      <c r="AA37" s="708"/>
      <c r="AB37" s="707"/>
      <c r="AC37" s="707"/>
      <c r="AD37" s="707"/>
      <c r="AE37" s="707"/>
    </row>
    <row r="38" spans="1:31" s="709" customFormat="1" ht="11.25">
      <c r="A38" s="376" t="s">
        <v>39</v>
      </c>
      <c r="B38" s="436" t="s">
        <v>32</v>
      </c>
      <c r="C38" s="1003"/>
      <c r="D38" s="437">
        <v>195724</v>
      </c>
      <c r="E38" s="437">
        <v>195724</v>
      </c>
      <c r="F38" s="437">
        <v>195724</v>
      </c>
      <c r="G38" s="437">
        <v>195724</v>
      </c>
      <c r="H38" s="437">
        <v>195724</v>
      </c>
      <c r="I38" s="437">
        <v>195724</v>
      </c>
      <c r="J38" s="437">
        <v>195724</v>
      </c>
      <c r="K38" s="437">
        <v>195724</v>
      </c>
      <c r="L38" s="437">
        <v>195724</v>
      </c>
      <c r="M38" s="437">
        <v>195724</v>
      </c>
      <c r="N38" s="437">
        <v>195724</v>
      </c>
      <c r="O38" s="437">
        <v>195724</v>
      </c>
      <c r="P38" s="437">
        <v>195724</v>
      </c>
      <c r="Q38" s="437">
        <v>195724</v>
      </c>
      <c r="R38" s="707"/>
      <c r="S38" s="707"/>
      <c r="T38" s="707"/>
      <c r="U38" s="707"/>
      <c r="V38" s="707"/>
      <c r="W38" s="707"/>
      <c r="X38" s="707"/>
      <c r="Y38" s="707"/>
      <c r="Z38" s="707"/>
      <c r="AA38" s="708"/>
      <c r="AB38" s="707"/>
      <c r="AC38" s="707"/>
      <c r="AD38" s="707"/>
      <c r="AE38" s="707"/>
    </row>
    <row r="39" spans="1:31" s="709" customFormat="1" ht="11.25">
      <c r="A39" s="376" t="s">
        <v>40</v>
      </c>
      <c r="B39" s="436" t="s">
        <v>32</v>
      </c>
      <c r="C39" s="1003"/>
      <c r="D39" s="437">
        <v>1</v>
      </c>
      <c r="E39" s="437">
        <v>1</v>
      </c>
      <c r="F39" s="437">
        <v>1</v>
      </c>
      <c r="G39" s="437">
        <v>1</v>
      </c>
      <c r="H39" s="437">
        <v>1</v>
      </c>
      <c r="I39" s="437">
        <v>1</v>
      </c>
      <c r="J39" s="437">
        <v>1</v>
      </c>
      <c r="K39" s="437">
        <v>1</v>
      </c>
      <c r="L39" s="437">
        <v>1</v>
      </c>
      <c r="M39" s="437">
        <v>1</v>
      </c>
      <c r="N39" s="437">
        <v>1</v>
      </c>
      <c r="O39" s="437">
        <v>1</v>
      </c>
      <c r="P39" s="437">
        <v>1</v>
      </c>
      <c r="Q39" s="437">
        <v>1</v>
      </c>
      <c r="R39" s="707"/>
      <c r="S39" s="707"/>
      <c r="T39" s="707"/>
      <c r="U39" s="707"/>
      <c r="V39" s="707"/>
      <c r="W39" s="707"/>
      <c r="X39" s="707"/>
      <c r="Y39" s="707"/>
      <c r="Z39" s="707"/>
      <c r="AA39" s="708"/>
      <c r="AB39" s="707"/>
      <c r="AC39" s="707"/>
      <c r="AD39" s="707"/>
      <c r="AE39" s="707"/>
    </row>
    <row r="40" spans="1:31" s="721" customFormat="1" ht="15">
      <c r="A40" s="263" t="s">
        <v>537</v>
      </c>
      <c r="B40" s="425">
        <f>SUM(D40:Q40)</f>
        <v>0</v>
      </c>
      <c r="C40" s="1003"/>
      <c r="D40" s="797">
        <f t="shared" ref="D40:Q40" si="7">D41*D42</f>
        <v>0</v>
      </c>
      <c r="E40" s="797">
        <f t="shared" si="7"/>
        <v>0</v>
      </c>
      <c r="F40" s="797">
        <f t="shared" si="7"/>
        <v>0</v>
      </c>
      <c r="G40" s="797">
        <f t="shared" si="7"/>
        <v>0</v>
      </c>
      <c r="H40" s="797">
        <f t="shared" si="7"/>
        <v>0</v>
      </c>
      <c r="I40" s="797">
        <f t="shared" si="7"/>
        <v>0</v>
      </c>
      <c r="J40" s="797">
        <f t="shared" si="7"/>
        <v>0</v>
      </c>
      <c r="K40" s="797">
        <f t="shared" si="7"/>
        <v>0</v>
      </c>
      <c r="L40" s="797">
        <f t="shared" si="7"/>
        <v>0</v>
      </c>
      <c r="M40" s="797">
        <f t="shared" si="7"/>
        <v>0</v>
      </c>
      <c r="N40" s="797">
        <f t="shared" si="7"/>
        <v>0</v>
      </c>
      <c r="O40" s="797">
        <f t="shared" si="7"/>
        <v>0</v>
      </c>
      <c r="P40" s="797">
        <f t="shared" si="7"/>
        <v>0</v>
      </c>
      <c r="Q40" s="797">
        <f t="shared" si="7"/>
        <v>0</v>
      </c>
      <c r="R40" s="667"/>
      <c r="S40" s="705"/>
      <c r="T40" s="705"/>
      <c r="U40" s="705"/>
      <c r="V40" s="705"/>
      <c r="W40" s="705"/>
      <c r="X40" s="705"/>
      <c r="Y40" s="705"/>
      <c r="Z40" s="705"/>
      <c r="AA40" s="706"/>
      <c r="AB40" s="705"/>
      <c r="AC40" s="705"/>
      <c r="AD40" s="705"/>
      <c r="AE40" s="705"/>
    </row>
    <row r="41" spans="1:31" s="709" customFormat="1" ht="11.25">
      <c r="A41" s="376" t="s">
        <v>33</v>
      </c>
      <c r="B41" s="436" t="s">
        <v>32</v>
      </c>
      <c r="C41" s="1003"/>
      <c r="D41" s="437">
        <v>0</v>
      </c>
      <c r="E41" s="437">
        <v>0</v>
      </c>
      <c r="F41" s="437">
        <v>0</v>
      </c>
      <c r="G41" s="437">
        <v>0</v>
      </c>
      <c r="H41" s="437">
        <v>0</v>
      </c>
      <c r="I41" s="437">
        <v>0</v>
      </c>
      <c r="J41" s="437">
        <v>0</v>
      </c>
      <c r="K41" s="437">
        <v>0</v>
      </c>
      <c r="L41" s="437">
        <v>0</v>
      </c>
      <c r="M41" s="437">
        <v>0</v>
      </c>
      <c r="N41" s="437">
        <v>0</v>
      </c>
      <c r="O41" s="437">
        <v>0</v>
      </c>
      <c r="P41" s="437">
        <v>0</v>
      </c>
      <c r="Q41" s="437">
        <v>0</v>
      </c>
      <c r="R41" s="707"/>
      <c r="S41" s="707"/>
      <c r="T41" s="707"/>
      <c r="U41" s="707"/>
      <c r="V41" s="707"/>
      <c r="W41" s="707"/>
      <c r="X41" s="707"/>
      <c r="Y41" s="707"/>
      <c r="Z41" s="707"/>
      <c r="AA41" s="708"/>
      <c r="AB41" s="707"/>
      <c r="AC41" s="707"/>
      <c r="AD41" s="707"/>
      <c r="AE41" s="707"/>
    </row>
    <row r="42" spans="1:31" s="709" customFormat="1" ht="11.25">
      <c r="A42" s="376" t="s">
        <v>41</v>
      </c>
      <c r="B42" s="436" t="s">
        <v>32</v>
      </c>
      <c r="C42" s="1003"/>
      <c r="D42" s="437">
        <v>0</v>
      </c>
      <c r="E42" s="437">
        <v>0</v>
      </c>
      <c r="F42" s="437">
        <v>0</v>
      </c>
      <c r="G42" s="437">
        <v>0</v>
      </c>
      <c r="H42" s="437">
        <v>0</v>
      </c>
      <c r="I42" s="437">
        <v>0</v>
      </c>
      <c r="J42" s="437">
        <v>0</v>
      </c>
      <c r="K42" s="437">
        <v>0</v>
      </c>
      <c r="L42" s="437">
        <v>0</v>
      </c>
      <c r="M42" s="437">
        <v>0</v>
      </c>
      <c r="N42" s="437">
        <v>0</v>
      </c>
      <c r="O42" s="437">
        <v>0</v>
      </c>
      <c r="P42" s="437">
        <v>0</v>
      </c>
      <c r="Q42" s="437">
        <v>0</v>
      </c>
      <c r="R42" s="707"/>
      <c r="S42" s="707"/>
      <c r="T42" s="707"/>
      <c r="U42" s="707"/>
      <c r="V42" s="707"/>
      <c r="W42" s="707"/>
      <c r="X42" s="707"/>
      <c r="Y42" s="707"/>
      <c r="Z42" s="707"/>
      <c r="AA42" s="708"/>
      <c r="AB42" s="707"/>
      <c r="AC42" s="707"/>
      <c r="AD42" s="707"/>
      <c r="AE42" s="707"/>
    </row>
    <row r="43" spans="1:31" s="721" customFormat="1" ht="25.5">
      <c r="A43" s="263" t="s">
        <v>536</v>
      </c>
      <c r="B43" s="425">
        <f>SUM(D43:Q43)</f>
        <v>0</v>
      </c>
      <c r="C43" s="1003"/>
      <c r="D43" s="437">
        <v>0</v>
      </c>
      <c r="E43" s="437">
        <v>0</v>
      </c>
      <c r="F43" s="437">
        <v>0</v>
      </c>
      <c r="G43" s="437">
        <v>0</v>
      </c>
      <c r="H43" s="437">
        <v>0</v>
      </c>
      <c r="I43" s="437">
        <v>0</v>
      </c>
      <c r="J43" s="437">
        <v>0</v>
      </c>
      <c r="K43" s="437">
        <v>0</v>
      </c>
      <c r="L43" s="437">
        <v>0</v>
      </c>
      <c r="M43" s="437">
        <v>0</v>
      </c>
      <c r="N43" s="437">
        <v>0</v>
      </c>
      <c r="O43" s="437">
        <v>0</v>
      </c>
      <c r="P43" s="437">
        <v>0</v>
      </c>
      <c r="Q43" s="437">
        <v>0</v>
      </c>
      <c r="R43" s="667"/>
      <c r="S43" s="705"/>
      <c r="T43" s="705"/>
      <c r="U43" s="705"/>
      <c r="V43" s="705"/>
      <c r="W43" s="705"/>
      <c r="X43" s="705"/>
      <c r="Y43" s="705"/>
      <c r="Z43" s="705"/>
      <c r="AA43" s="706"/>
      <c r="AB43" s="705"/>
      <c r="AC43" s="705"/>
      <c r="AD43" s="705"/>
      <c r="AE43" s="705"/>
    </row>
    <row r="44" spans="1:31" s="721" customFormat="1" ht="15">
      <c r="A44" s="263" t="s">
        <v>110</v>
      </c>
      <c r="B44" s="425">
        <f>SUM(D44:Q44)</f>
        <v>725802</v>
      </c>
      <c r="C44" s="1003"/>
      <c r="D44" s="797">
        <f t="shared" ref="D44:Q44" si="8">D45*D46</f>
        <v>51843</v>
      </c>
      <c r="E44" s="797">
        <f t="shared" si="8"/>
        <v>51843</v>
      </c>
      <c r="F44" s="797">
        <f t="shared" si="8"/>
        <v>51843</v>
      </c>
      <c r="G44" s="797">
        <f t="shared" si="8"/>
        <v>51843</v>
      </c>
      <c r="H44" s="797">
        <f t="shared" si="8"/>
        <v>51843</v>
      </c>
      <c r="I44" s="797">
        <f t="shared" si="8"/>
        <v>51843</v>
      </c>
      <c r="J44" s="797">
        <f t="shared" si="8"/>
        <v>51843</v>
      </c>
      <c r="K44" s="797">
        <f t="shared" si="8"/>
        <v>51843</v>
      </c>
      <c r="L44" s="797">
        <f t="shared" si="8"/>
        <v>51843</v>
      </c>
      <c r="M44" s="797">
        <f t="shared" si="8"/>
        <v>51843</v>
      </c>
      <c r="N44" s="797">
        <f t="shared" si="8"/>
        <v>51843</v>
      </c>
      <c r="O44" s="797">
        <f t="shared" si="8"/>
        <v>51843</v>
      </c>
      <c r="P44" s="797">
        <f t="shared" si="8"/>
        <v>51843</v>
      </c>
      <c r="Q44" s="797">
        <f t="shared" si="8"/>
        <v>51843</v>
      </c>
      <c r="R44" s="667"/>
      <c r="S44" s="705"/>
      <c r="T44" s="705"/>
      <c r="U44" s="705"/>
      <c r="V44" s="705"/>
      <c r="W44" s="705"/>
      <c r="X44" s="705"/>
      <c r="Y44" s="705"/>
      <c r="Z44" s="705"/>
      <c r="AA44" s="706"/>
      <c r="AB44" s="705"/>
      <c r="AC44" s="705"/>
      <c r="AD44" s="705"/>
      <c r="AE44" s="705"/>
    </row>
    <row r="45" spans="1:31" s="709" customFormat="1" ht="11.25">
      <c r="A45" s="376" t="s">
        <v>28</v>
      </c>
      <c r="B45" s="436" t="s">
        <v>32</v>
      </c>
      <c r="C45" s="1003"/>
      <c r="D45" s="437">
        <v>345620</v>
      </c>
      <c r="E45" s="437">
        <v>345620</v>
      </c>
      <c r="F45" s="437">
        <v>345620</v>
      </c>
      <c r="G45" s="437">
        <v>345620</v>
      </c>
      <c r="H45" s="437">
        <v>345620</v>
      </c>
      <c r="I45" s="437">
        <v>345620</v>
      </c>
      <c r="J45" s="437">
        <v>345620</v>
      </c>
      <c r="K45" s="437">
        <v>345620</v>
      </c>
      <c r="L45" s="437">
        <v>345620</v>
      </c>
      <c r="M45" s="437">
        <v>345620</v>
      </c>
      <c r="N45" s="437">
        <v>345620</v>
      </c>
      <c r="O45" s="437">
        <v>345620</v>
      </c>
      <c r="P45" s="437">
        <v>345620</v>
      </c>
      <c r="Q45" s="437">
        <v>345620</v>
      </c>
      <c r="R45" s="707"/>
      <c r="S45" s="707"/>
      <c r="T45" s="707"/>
      <c r="U45" s="707"/>
      <c r="V45" s="707"/>
      <c r="W45" s="707"/>
      <c r="X45" s="707"/>
      <c r="Y45" s="707"/>
      <c r="Z45" s="707"/>
      <c r="AA45" s="708"/>
      <c r="AB45" s="707"/>
      <c r="AC45" s="707"/>
      <c r="AD45" s="707"/>
      <c r="AE45" s="707"/>
    </row>
    <row r="46" spans="1:31" s="709" customFormat="1" ht="11.25">
      <c r="A46" s="376" t="s">
        <v>29</v>
      </c>
      <c r="B46" s="436" t="s">
        <v>32</v>
      </c>
      <c r="C46" s="1003"/>
      <c r="D46" s="437">
        <v>0.15</v>
      </c>
      <c r="E46" s="437">
        <v>0.15</v>
      </c>
      <c r="F46" s="437">
        <v>0.15</v>
      </c>
      <c r="G46" s="437">
        <v>0.15</v>
      </c>
      <c r="H46" s="437">
        <v>0.15</v>
      </c>
      <c r="I46" s="437">
        <v>0.15</v>
      </c>
      <c r="J46" s="437">
        <v>0.15</v>
      </c>
      <c r="K46" s="437">
        <v>0.15</v>
      </c>
      <c r="L46" s="437">
        <v>0.15</v>
      </c>
      <c r="M46" s="437">
        <v>0.15</v>
      </c>
      <c r="N46" s="437">
        <v>0.15</v>
      </c>
      <c r="O46" s="437">
        <v>0.15</v>
      </c>
      <c r="P46" s="437">
        <v>0.15</v>
      </c>
      <c r="Q46" s="437">
        <v>0.15</v>
      </c>
      <c r="R46" s="707"/>
      <c r="S46" s="707"/>
      <c r="T46" s="707"/>
      <c r="U46" s="707"/>
      <c r="V46" s="707"/>
      <c r="W46" s="707"/>
      <c r="X46" s="707"/>
      <c r="Y46" s="707"/>
      <c r="Z46" s="707"/>
      <c r="AA46" s="708"/>
      <c r="AB46" s="707"/>
      <c r="AC46" s="707"/>
      <c r="AD46" s="707"/>
      <c r="AE46" s="707"/>
    </row>
    <row r="47" spans="1:31" s="721" customFormat="1" ht="15">
      <c r="A47" s="263" t="s">
        <v>111</v>
      </c>
      <c r="B47" s="425">
        <f>SUM(D47:Q47)</f>
        <v>108724.00000000001</v>
      </c>
      <c r="C47" s="1003"/>
      <c r="D47" s="797">
        <f t="shared" ref="D47:Q47" si="9">D48*D49</f>
        <v>7766.0000000000009</v>
      </c>
      <c r="E47" s="797">
        <f t="shared" si="9"/>
        <v>7766.0000000000009</v>
      </c>
      <c r="F47" s="797">
        <f t="shared" si="9"/>
        <v>7766.0000000000009</v>
      </c>
      <c r="G47" s="797">
        <f t="shared" si="9"/>
        <v>7766.0000000000009</v>
      </c>
      <c r="H47" s="797">
        <f t="shared" si="9"/>
        <v>7766.0000000000009</v>
      </c>
      <c r="I47" s="797">
        <f t="shared" si="9"/>
        <v>7766.0000000000009</v>
      </c>
      <c r="J47" s="797">
        <f t="shared" si="9"/>
        <v>7766.0000000000009</v>
      </c>
      <c r="K47" s="797">
        <f t="shared" si="9"/>
        <v>7766.0000000000009</v>
      </c>
      <c r="L47" s="797">
        <f t="shared" si="9"/>
        <v>7766.0000000000009</v>
      </c>
      <c r="M47" s="797">
        <f t="shared" si="9"/>
        <v>7766.0000000000009</v>
      </c>
      <c r="N47" s="797">
        <f t="shared" si="9"/>
        <v>7766.0000000000009</v>
      </c>
      <c r="O47" s="797">
        <f t="shared" si="9"/>
        <v>7766.0000000000009</v>
      </c>
      <c r="P47" s="797">
        <f t="shared" si="9"/>
        <v>7766.0000000000009</v>
      </c>
      <c r="Q47" s="797">
        <f t="shared" si="9"/>
        <v>7766.0000000000009</v>
      </c>
      <c r="R47" s="667"/>
      <c r="S47" s="705"/>
      <c r="T47" s="705"/>
      <c r="U47" s="705"/>
      <c r="V47" s="705"/>
      <c r="W47" s="705"/>
      <c r="X47" s="705"/>
      <c r="Y47" s="705"/>
      <c r="Z47" s="705"/>
      <c r="AA47" s="706"/>
      <c r="AB47" s="705"/>
      <c r="AC47" s="705"/>
      <c r="AD47" s="705"/>
      <c r="AE47" s="705"/>
    </row>
    <row r="48" spans="1:31" s="709" customFormat="1" ht="11.25">
      <c r="A48" s="376" t="s">
        <v>28</v>
      </c>
      <c r="B48" s="436" t="s">
        <v>32</v>
      </c>
      <c r="C48" s="1003"/>
      <c r="D48" s="437">
        <v>14120</v>
      </c>
      <c r="E48" s="437">
        <v>14120</v>
      </c>
      <c r="F48" s="437">
        <v>14120</v>
      </c>
      <c r="G48" s="437">
        <v>14120</v>
      </c>
      <c r="H48" s="437">
        <v>14120</v>
      </c>
      <c r="I48" s="437">
        <v>14120</v>
      </c>
      <c r="J48" s="437">
        <v>14120</v>
      </c>
      <c r="K48" s="437">
        <v>14120</v>
      </c>
      <c r="L48" s="437">
        <v>14120</v>
      </c>
      <c r="M48" s="437">
        <v>14120</v>
      </c>
      <c r="N48" s="437">
        <v>14120</v>
      </c>
      <c r="O48" s="437">
        <v>14120</v>
      </c>
      <c r="P48" s="437">
        <v>14120</v>
      </c>
      <c r="Q48" s="437">
        <v>14120</v>
      </c>
      <c r="R48" s="707"/>
      <c r="S48" s="707"/>
      <c r="T48" s="707"/>
      <c r="U48" s="707"/>
      <c r="V48" s="707"/>
      <c r="W48" s="707"/>
      <c r="X48" s="707"/>
      <c r="Y48" s="707"/>
      <c r="Z48" s="707"/>
      <c r="AA48" s="708"/>
      <c r="AB48" s="707"/>
      <c r="AC48" s="707"/>
      <c r="AD48" s="707"/>
      <c r="AE48" s="707"/>
    </row>
    <row r="49" spans="1:31" s="709" customFormat="1" ht="11.25">
      <c r="A49" s="376" t="s">
        <v>29</v>
      </c>
      <c r="B49" s="436" t="s">
        <v>32</v>
      </c>
      <c r="C49" s="1003"/>
      <c r="D49" s="437">
        <v>0.55000000000000004</v>
      </c>
      <c r="E49" s="437">
        <v>0.55000000000000004</v>
      </c>
      <c r="F49" s="437">
        <v>0.55000000000000004</v>
      </c>
      <c r="G49" s="437">
        <v>0.55000000000000004</v>
      </c>
      <c r="H49" s="437">
        <v>0.55000000000000004</v>
      </c>
      <c r="I49" s="437">
        <v>0.55000000000000004</v>
      </c>
      <c r="J49" s="437">
        <v>0.55000000000000004</v>
      </c>
      <c r="K49" s="437">
        <v>0.55000000000000004</v>
      </c>
      <c r="L49" s="437">
        <v>0.55000000000000004</v>
      </c>
      <c r="M49" s="437">
        <v>0.55000000000000004</v>
      </c>
      <c r="N49" s="437">
        <v>0.55000000000000004</v>
      </c>
      <c r="O49" s="437">
        <v>0.55000000000000004</v>
      </c>
      <c r="P49" s="437">
        <v>0.55000000000000004</v>
      </c>
      <c r="Q49" s="437">
        <v>0.55000000000000004</v>
      </c>
      <c r="R49" s="707"/>
      <c r="S49" s="707"/>
      <c r="T49" s="707"/>
      <c r="U49" s="707"/>
      <c r="V49" s="707"/>
      <c r="W49" s="707"/>
      <c r="X49" s="707"/>
      <c r="Y49" s="707"/>
      <c r="Z49" s="707"/>
      <c r="AA49" s="708"/>
      <c r="AB49" s="707"/>
      <c r="AC49" s="707"/>
      <c r="AD49" s="707"/>
      <c r="AE49" s="707"/>
    </row>
    <row r="50" spans="1:31" s="721" customFormat="1" ht="15">
      <c r="A50" s="263" t="s">
        <v>930</v>
      </c>
      <c r="B50" s="425">
        <f>SUM(D50:Q50)</f>
        <v>195148.80000000005</v>
      </c>
      <c r="C50" s="1003"/>
      <c r="D50" s="797">
        <f t="shared" ref="D50:Q50" si="10">D51*D52</f>
        <v>13939.199999999999</v>
      </c>
      <c r="E50" s="797">
        <f t="shared" si="10"/>
        <v>13939.199999999999</v>
      </c>
      <c r="F50" s="797">
        <f t="shared" si="10"/>
        <v>13939.199999999999</v>
      </c>
      <c r="G50" s="797">
        <f t="shared" si="10"/>
        <v>13939.199999999999</v>
      </c>
      <c r="H50" s="797">
        <f t="shared" si="10"/>
        <v>13939.199999999999</v>
      </c>
      <c r="I50" s="797">
        <f t="shared" si="10"/>
        <v>13939.199999999999</v>
      </c>
      <c r="J50" s="797">
        <f t="shared" si="10"/>
        <v>13939.199999999999</v>
      </c>
      <c r="K50" s="797">
        <f t="shared" si="10"/>
        <v>13939.199999999999</v>
      </c>
      <c r="L50" s="797">
        <f t="shared" si="10"/>
        <v>13939.199999999999</v>
      </c>
      <c r="M50" s="797">
        <f t="shared" si="10"/>
        <v>13939.199999999999</v>
      </c>
      <c r="N50" s="797">
        <f t="shared" si="10"/>
        <v>13939.199999999999</v>
      </c>
      <c r="O50" s="797">
        <f t="shared" si="10"/>
        <v>13939.199999999999</v>
      </c>
      <c r="P50" s="797">
        <f t="shared" si="10"/>
        <v>13939.199999999999</v>
      </c>
      <c r="Q50" s="797">
        <f t="shared" si="10"/>
        <v>13939.199999999999</v>
      </c>
      <c r="R50" s="667"/>
      <c r="S50" s="705"/>
      <c r="T50" s="705"/>
      <c r="U50" s="705"/>
      <c r="V50" s="705"/>
      <c r="W50" s="705"/>
      <c r="X50" s="705"/>
      <c r="Y50" s="705"/>
      <c r="Z50" s="705"/>
      <c r="AA50" s="706"/>
      <c r="AB50" s="705"/>
      <c r="AC50" s="705"/>
      <c r="AD50" s="705"/>
      <c r="AE50" s="705"/>
    </row>
    <row r="51" spans="1:31" s="709" customFormat="1" ht="11.25">
      <c r="A51" s="376" t="s">
        <v>28</v>
      </c>
      <c r="B51" s="436" t="s">
        <v>32</v>
      </c>
      <c r="C51" s="1003"/>
      <c r="D51" s="437">
        <v>2112</v>
      </c>
      <c r="E51" s="437">
        <v>2112</v>
      </c>
      <c r="F51" s="437">
        <v>2112</v>
      </c>
      <c r="G51" s="437">
        <v>2112</v>
      </c>
      <c r="H51" s="437">
        <v>2112</v>
      </c>
      <c r="I51" s="437">
        <v>2112</v>
      </c>
      <c r="J51" s="437">
        <v>2112</v>
      </c>
      <c r="K51" s="437">
        <v>2112</v>
      </c>
      <c r="L51" s="437">
        <v>2112</v>
      </c>
      <c r="M51" s="437">
        <v>2112</v>
      </c>
      <c r="N51" s="437">
        <v>2112</v>
      </c>
      <c r="O51" s="437">
        <v>2112</v>
      </c>
      <c r="P51" s="437">
        <v>2112</v>
      </c>
      <c r="Q51" s="437">
        <v>2112</v>
      </c>
      <c r="R51" s="707"/>
      <c r="S51" s="707"/>
      <c r="T51" s="707"/>
      <c r="U51" s="707"/>
      <c r="V51" s="707"/>
      <c r="W51" s="707"/>
      <c r="X51" s="707"/>
      <c r="Y51" s="707"/>
      <c r="Z51" s="707"/>
      <c r="AA51" s="708"/>
      <c r="AB51" s="707"/>
      <c r="AC51" s="707"/>
      <c r="AD51" s="707"/>
      <c r="AE51" s="707"/>
    </row>
    <row r="52" spans="1:31" s="709" customFormat="1" ht="11.25">
      <c r="A52" s="376" t="s">
        <v>29</v>
      </c>
      <c r="B52" s="436" t="s">
        <v>32</v>
      </c>
      <c r="C52" s="1003"/>
      <c r="D52" s="437">
        <v>6.6</v>
      </c>
      <c r="E52" s="437">
        <v>6.6</v>
      </c>
      <c r="F52" s="437">
        <v>6.6</v>
      </c>
      <c r="G52" s="437">
        <v>6.6</v>
      </c>
      <c r="H52" s="437">
        <v>6.6</v>
      </c>
      <c r="I52" s="437">
        <v>6.6</v>
      </c>
      <c r="J52" s="437">
        <v>6.6</v>
      </c>
      <c r="K52" s="437">
        <v>6.6</v>
      </c>
      <c r="L52" s="437">
        <v>6.6</v>
      </c>
      <c r="M52" s="437">
        <v>6.6</v>
      </c>
      <c r="N52" s="437">
        <v>6.6</v>
      </c>
      <c r="O52" s="437">
        <v>6.6</v>
      </c>
      <c r="P52" s="437">
        <v>6.6</v>
      </c>
      <c r="Q52" s="437">
        <v>6.6</v>
      </c>
      <c r="R52" s="707"/>
      <c r="S52" s="707"/>
      <c r="T52" s="707"/>
      <c r="U52" s="707"/>
      <c r="V52" s="707"/>
      <c r="W52" s="707"/>
      <c r="X52" s="707"/>
      <c r="Y52" s="707"/>
      <c r="Z52" s="707"/>
      <c r="AA52" s="708"/>
      <c r="AB52" s="707"/>
      <c r="AC52" s="707"/>
      <c r="AD52" s="707"/>
      <c r="AE52" s="707"/>
    </row>
    <row r="53" spans="1:31" s="721" customFormat="1" ht="15">
      <c r="A53" s="263" t="s">
        <v>931</v>
      </c>
      <c r="B53" s="425">
        <f>SUM(D53:Q53)</f>
        <v>65268</v>
      </c>
      <c r="C53" s="1003"/>
      <c r="D53" s="797">
        <f t="shared" ref="D53:Q53" si="11">D54*D55</f>
        <v>4662</v>
      </c>
      <c r="E53" s="797">
        <f t="shared" si="11"/>
        <v>4662</v>
      </c>
      <c r="F53" s="797">
        <f t="shared" si="11"/>
        <v>4662</v>
      </c>
      <c r="G53" s="797">
        <f t="shared" si="11"/>
        <v>4662</v>
      </c>
      <c r="H53" s="797">
        <f t="shared" si="11"/>
        <v>4662</v>
      </c>
      <c r="I53" s="797">
        <f t="shared" si="11"/>
        <v>4662</v>
      </c>
      <c r="J53" s="797">
        <f t="shared" si="11"/>
        <v>4662</v>
      </c>
      <c r="K53" s="797">
        <f t="shared" si="11"/>
        <v>4662</v>
      </c>
      <c r="L53" s="797">
        <f t="shared" si="11"/>
        <v>4662</v>
      </c>
      <c r="M53" s="797">
        <f t="shared" si="11"/>
        <v>4662</v>
      </c>
      <c r="N53" s="797">
        <f t="shared" si="11"/>
        <v>4662</v>
      </c>
      <c r="O53" s="797">
        <f t="shared" si="11"/>
        <v>4662</v>
      </c>
      <c r="P53" s="797">
        <f t="shared" si="11"/>
        <v>4662</v>
      </c>
      <c r="Q53" s="797">
        <f t="shared" si="11"/>
        <v>4662</v>
      </c>
      <c r="R53" s="667"/>
      <c r="S53" s="705"/>
      <c r="T53" s="705"/>
      <c r="U53" s="705"/>
      <c r="V53" s="705"/>
      <c r="W53" s="705"/>
      <c r="X53" s="705"/>
      <c r="Y53" s="705"/>
      <c r="Z53" s="705"/>
      <c r="AA53" s="706"/>
      <c r="AB53" s="705"/>
      <c r="AC53" s="705"/>
      <c r="AD53" s="705"/>
      <c r="AE53" s="705"/>
    </row>
    <row r="54" spans="1:31" s="709" customFormat="1" ht="11.25">
      <c r="A54" s="376" t="s">
        <v>28</v>
      </c>
      <c r="B54" s="436" t="s">
        <v>32</v>
      </c>
      <c r="C54" s="1003"/>
      <c r="D54" s="437">
        <v>4662</v>
      </c>
      <c r="E54" s="437">
        <v>4662</v>
      </c>
      <c r="F54" s="437">
        <v>4662</v>
      </c>
      <c r="G54" s="437">
        <v>4662</v>
      </c>
      <c r="H54" s="437">
        <v>4662</v>
      </c>
      <c r="I54" s="437">
        <v>4662</v>
      </c>
      <c r="J54" s="437">
        <v>4662</v>
      </c>
      <c r="K54" s="437">
        <v>4662</v>
      </c>
      <c r="L54" s="437">
        <v>4662</v>
      </c>
      <c r="M54" s="437">
        <v>4662</v>
      </c>
      <c r="N54" s="437">
        <v>4662</v>
      </c>
      <c r="O54" s="437">
        <v>4662</v>
      </c>
      <c r="P54" s="437">
        <v>4662</v>
      </c>
      <c r="Q54" s="437">
        <v>4662</v>
      </c>
      <c r="R54" s="707"/>
      <c r="S54" s="707"/>
      <c r="T54" s="707"/>
      <c r="U54" s="707"/>
      <c r="V54" s="707"/>
      <c r="W54" s="707"/>
      <c r="X54" s="707"/>
      <c r="Y54" s="707"/>
      <c r="Z54" s="707"/>
      <c r="AA54" s="708"/>
      <c r="AB54" s="707"/>
      <c r="AC54" s="707"/>
      <c r="AD54" s="707"/>
      <c r="AE54" s="707"/>
    </row>
    <row r="55" spans="1:31" s="709" customFormat="1" ht="11.25">
      <c r="A55" s="376" t="s">
        <v>29</v>
      </c>
      <c r="B55" s="436" t="s">
        <v>32</v>
      </c>
      <c r="C55" s="1003"/>
      <c r="D55" s="437">
        <v>1</v>
      </c>
      <c r="E55" s="437">
        <v>1</v>
      </c>
      <c r="F55" s="437">
        <v>1</v>
      </c>
      <c r="G55" s="437">
        <v>1</v>
      </c>
      <c r="H55" s="437">
        <v>1</v>
      </c>
      <c r="I55" s="437">
        <v>1</v>
      </c>
      <c r="J55" s="437">
        <v>1</v>
      </c>
      <c r="K55" s="437">
        <v>1</v>
      </c>
      <c r="L55" s="437">
        <v>1</v>
      </c>
      <c r="M55" s="437">
        <v>1</v>
      </c>
      <c r="N55" s="437">
        <v>1</v>
      </c>
      <c r="O55" s="437">
        <v>1</v>
      </c>
      <c r="P55" s="437">
        <v>1</v>
      </c>
      <c r="Q55" s="437">
        <v>1</v>
      </c>
      <c r="R55" s="707"/>
      <c r="S55" s="707"/>
      <c r="T55" s="707"/>
      <c r="U55" s="707"/>
      <c r="V55" s="707"/>
      <c r="W55" s="707"/>
      <c r="X55" s="707"/>
      <c r="Y55" s="707"/>
      <c r="Z55" s="707"/>
      <c r="AA55" s="708"/>
      <c r="AB55" s="707"/>
      <c r="AC55" s="707"/>
      <c r="AD55" s="707"/>
      <c r="AE55" s="707"/>
    </row>
    <row r="56" spans="1:31" s="720" customFormat="1" ht="16.5" customHeight="1">
      <c r="A56" s="378" t="s">
        <v>534</v>
      </c>
      <c r="B56" s="425">
        <f>SUM(D56:Q56)</f>
        <v>3835078.8000000012</v>
      </c>
      <c r="C56" s="1003"/>
      <c r="D56" s="425">
        <f t="shared" ref="D56:Q56" si="12">D35+D40+D43+D44+D47+D50+D53</f>
        <v>273934.2</v>
      </c>
      <c r="E56" s="425">
        <f t="shared" si="12"/>
        <v>273934.2</v>
      </c>
      <c r="F56" s="425">
        <f t="shared" si="12"/>
        <v>273934.2</v>
      </c>
      <c r="G56" s="425">
        <f t="shared" si="12"/>
        <v>273934.2</v>
      </c>
      <c r="H56" s="425">
        <f t="shared" si="12"/>
        <v>273934.2</v>
      </c>
      <c r="I56" s="425">
        <f t="shared" si="12"/>
        <v>273934.2</v>
      </c>
      <c r="J56" s="425">
        <f t="shared" si="12"/>
        <v>273934.2</v>
      </c>
      <c r="K56" s="425">
        <f t="shared" si="12"/>
        <v>273934.2</v>
      </c>
      <c r="L56" s="425">
        <f t="shared" si="12"/>
        <v>273934.2</v>
      </c>
      <c r="M56" s="425">
        <f t="shared" si="12"/>
        <v>273934.2</v>
      </c>
      <c r="N56" s="425">
        <f t="shared" si="12"/>
        <v>273934.2</v>
      </c>
      <c r="O56" s="425">
        <f t="shared" si="12"/>
        <v>273934.2</v>
      </c>
      <c r="P56" s="425">
        <f t="shared" si="12"/>
        <v>273934.2</v>
      </c>
      <c r="Q56" s="425">
        <f t="shared" si="12"/>
        <v>273934.2</v>
      </c>
      <c r="R56" s="717"/>
      <c r="S56" s="718"/>
      <c r="T56" s="718"/>
      <c r="U56" s="718"/>
      <c r="V56" s="718"/>
      <c r="W56" s="718"/>
      <c r="X56" s="718"/>
      <c r="Y56" s="718"/>
      <c r="Z56" s="718"/>
      <c r="AA56" s="719"/>
      <c r="AB56" s="718"/>
      <c r="AC56" s="718"/>
      <c r="AD56" s="718"/>
      <c r="AE56" s="718"/>
    </row>
    <row r="57" spans="1:31" s="721" customFormat="1" ht="15">
      <c r="A57" s="263" t="s">
        <v>538</v>
      </c>
      <c r="B57" s="425">
        <f>SUM(D57:Q57)</f>
        <v>16480103.639999999</v>
      </c>
      <c r="C57" s="1003"/>
      <c r="D57" s="797">
        <f t="shared" ref="D57:Q57" si="13">D58*D59*D60</f>
        <v>1177150.26</v>
      </c>
      <c r="E57" s="797">
        <f t="shared" si="13"/>
        <v>1177150.26</v>
      </c>
      <c r="F57" s="797">
        <f t="shared" si="13"/>
        <v>1177150.26</v>
      </c>
      <c r="G57" s="797">
        <f t="shared" si="13"/>
        <v>1177150.26</v>
      </c>
      <c r="H57" s="797">
        <f t="shared" si="13"/>
        <v>1177150.26</v>
      </c>
      <c r="I57" s="797">
        <f t="shared" si="13"/>
        <v>1177150.26</v>
      </c>
      <c r="J57" s="797">
        <f t="shared" si="13"/>
        <v>1177150.26</v>
      </c>
      <c r="K57" s="797">
        <f t="shared" si="13"/>
        <v>1177150.26</v>
      </c>
      <c r="L57" s="797">
        <f t="shared" si="13"/>
        <v>1177150.26</v>
      </c>
      <c r="M57" s="797">
        <f t="shared" si="13"/>
        <v>1177150.26</v>
      </c>
      <c r="N57" s="797">
        <f t="shared" si="13"/>
        <v>1177150.26</v>
      </c>
      <c r="O57" s="797">
        <f t="shared" si="13"/>
        <v>1177150.26</v>
      </c>
      <c r="P57" s="797">
        <f t="shared" si="13"/>
        <v>1177150.26</v>
      </c>
      <c r="Q57" s="797">
        <f t="shared" si="13"/>
        <v>1177150.26</v>
      </c>
      <c r="R57" s="667"/>
      <c r="S57" s="705"/>
      <c r="T57" s="705"/>
      <c r="U57" s="705"/>
      <c r="V57" s="705"/>
      <c r="W57" s="705"/>
      <c r="X57" s="705"/>
      <c r="Y57" s="705"/>
      <c r="Z57" s="705"/>
      <c r="AA57" s="706"/>
      <c r="AB57" s="705"/>
      <c r="AC57" s="705"/>
      <c r="AD57" s="705"/>
      <c r="AE57" s="705"/>
    </row>
    <row r="58" spans="1:31" s="709" customFormat="1" ht="11.25">
      <c r="A58" s="376" t="s">
        <v>42</v>
      </c>
      <c r="B58" s="436" t="s">
        <v>32</v>
      </c>
      <c r="C58" s="1003"/>
      <c r="D58" s="437">
        <v>35.75</v>
      </c>
      <c r="E58" s="437">
        <v>35.75</v>
      </c>
      <c r="F58" s="437">
        <v>35.75</v>
      </c>
      <c r="G58" s="437">
        <v>35.75</v>
      </c>
      <c r="H58" s="437">
        <v>35.75</v>
      </c>
      <c r="I58" s="437">
        <v>35.75</v>
      </c>
      <c r="J58" s="437">
        <v>35.75</v>
      </c>
      <c r="K58" s="437">
        <v>35.75</v>
      </c>
      <c r="L58" s="437">
        <v>35.75</v>
      </c>
      <c r="M58" s="437">
        <v>35.75</v>
      </c>
      <c r="N58" s="437">
        <v>35.75</v>
      </c>
      <c r="O58" s="437">
        <v>35.75</v>
      </c>
      <c r="P58" s="437">
        <v>35.75</v>
      </c>
      <c r="Q58" s="437">
        <v>35.75</v>
      </c>
      <c r="R58" s="707"/>
      <c r="S58" s="707"/>
      <c r="T58" s="707"/>
      <c r="U58" s="707"/>
      <c r="V58" s="707"/>
      <c r="W58" s="707"/>
      <c r="X58" s="707"/>
      <c r="Y58" s="707"/>
      <c r="Z58" s="707"/>
      <c r="AA58" s="708"/>
      <c r="AB58" s="707"/>
      <c r="AC58" s="707"/>
      <c r="AD58" s="707"/>
      <c r="AE58" s="707"/>
    </row>
    <row r="59" spans="1:31" s="709" customFormat="1" ht="11.25">
      <c r="A59" s="376" t="s">
        <v>47</v>
      </c>
      <c r="B59" s="436" t="s">
        <v>32</v>
      </c>
      <c r="C59" s="1003"/>
      <c r="D59" s="437">
        <v>2743.94</v>
      </c>
      <c r="E59" s="437">
        <v>2743.94</v>
      </c>
      <c r="F59" s="437">
        <v>2743.94</v>
      </c>
      <c r="G59" s="437">
        <v>2743.94</v>
      </c>
      <c r="H59" s="437">
        <v>2743.94</v>
      </c>
      <c r="I59" s="437">
        <v>2743.94</v>
      </c>
      <c r="J59" s="437">
        <v>2743.94</v>
      </c>
      <c r="K59" s="437">
        <v>2743.94</v>
      </c>
      <c r="L59" s="437">
        <v>2743.94</v>
      </c>
      <c r="M59" s="437">
        <v>2743.94</v>
      </c>
      <c r="N59" s="437">
        <v>2743.94</v>
      </c>
      <c r="O59" s="437">
        <v>2743.94</v>
      </c>
      <c r="P59" s="437">
        <v>2743.94</v>
      </c>
      <c r="Q59" s="437">
        <v>2743.94</v>
      </c>
      <c r="R59" s="707"/>
      <c r="S59" s="707"/>
      <c r="T59" s="707"/>
      <c r="U59" s="707"/>
      <c r="V59" s="707"/>
      <c r="W59" s="707"/>
      <c r="X59" s="707"/>
      <c r="Y59" s="707"/>
      <c r="Z59" s="707"/>
      <c r="AA59" s="708"/>
      <c r="AB59" s="707"/>
      <c r="AC59" s="707"/>
      <c r="AD59" s="707"/>
      <c r="AE59" s="707"/>
    </row>
    <row r="60" spans="1:31" s="709" customFormat="1" ht="11.25">
      <c r="A60" s="376" t="s">
        <v>48</v>
      </c>
      <c r="B60" s="436" t="s">
        <v>32</v>
      </c>
      <c r="C60" s="1003"/>
      <c r="D60" s="437">
        <v>12</v>
      </c>
      <c r="E60" s="437">
        <v>12</v>
      </c>
      <c r="F60" s="437">
        <v>12</v>
      </c>
      <c r="G60" s="437">
        <v>12</v>
      </c>
      <c r="H60" s="437">
        <v>12</v>
      </c>
      <c r="I60" s="437">
        <v>12</v>
      </c>
      <c r="J60" s="437">
        <v>12</v>
      </c>
      <c r="K60" s="437">
        <v>12</v>
      </c>
      <c r="L60" s="437">
        <v>12</v>
      </c>
      <c r="M60" s="437">
        <v>12</v>
      </c>
      <c r="N60" s="437">
        <v>12</v>
      </c>
      <c r="O60" s="437">
        <v>12</v>
      </c>
      <c r="P60" s="437">
        <v>12</v>
      </c>
      <c r="Q60" s="437">
        <v>12</v>
      </c>
      <c r="R60" s="707"/>
      <c r="S60" s="707"/>
      <c r="T60" s="707"/>
      <c r="U60" s="707"/>
      <c r="V60" s="707"/>
      <c r="W60" s="707"/>
      <c r="X60" s="707"/>
      <c r="Y60" s="707"/>
      <c r="Z60" s="707"/>
      <c r="AA60" s="708"/>
      <c r="AB60" s="707"/>
      <c r="AC60" s="707"/>
      <c r="AD60" s="707"/>
      <c r="AE60" s="707"/>
    </row>
    <row r="61" spans="1:31" s="721" customFormat="1" ht="15" customHeight="1">
      <c r="A61" s="263" t="s">
        <v>141</v>
      </c>
      <c r="B61" s="425">
        <f>SUM(D61:Q61)</f>
        <v>0</v>
      </c>
      <c r="C61" s="1003"/>
      <c r="D61" s="437">
        <v>0</v>
      </c>
      <c r="E61" s="437">
        <v>0</v>
      </c>
      <c r="F61" s="437">
        <v>0</v>
      </c>
      <c r="G61" s="437">
        <v>0</v>
      </c>
      <c r="H61" s="437">
        <v>0</v>
      </c>
      <c r="I61" s="437">
        <v>0</v>
      </c>
      <c r="J61" s="437">
        <v>0</v>
      </c>
      <c r="K61" s="437">
        <v>0</v>
      </c>
      <c r="L61" s="437">
        <v>0</v>
      </c>
      <c r="M61" s="437">
        <v>0</v>
      </c>
      <c r="N61" s="437">
        <v>0</v>
      </c>
      <c r="O61" s="437">
        <v>0</v>
      </c>
      <c r="P61" s="437">
        <v>0</v>
      </c>
      <c r="Q61" s="437">
        <v>0</v>
      </c>
      <c r="R61" s="667"/>
      <c r="S61" s="705"/>
      <c r="T61" s="705"/>
      <c r="U61" s="705"/>
      <c r="V61" s="705"/>
      <c r="W61" s="705"/>
      <c r="X61" s="705"/>
      <c r="Y61" s="705"/>
      <c r="Z61" s="705"/>
      <c r="AA61" s="706"/>
      <c r="AB61" s="705"/>
      <c r="AC61" s="705"/>
      <c r="AD61" s="705"/>
      <c r="AE61" s="705"/>
    </row>
    <row r="62" spans="1:31" s="720" customFormat="1" ht="15" customHeight="1">
      <c r="A62" s="378" t="s">
        <v>364</v>
      </c>
      <c r="B62" s="425">
        <f>SUM(D62:Q62)</f>
        <v>16480103.639999999</v>
      </c>
      <c r="C62" s="1003"/>
      <c r="D62" s="425">
        <f t="shared" ref="D62:Q62" si="14">D57+D61</f>
        <v>1177150.26</v>
      </c>
      <c r="E62" s="425">
        <f t="shared" si="14"/>
        <v>1177150.26</v>
      </c>
      <c r="F62" s="425">
        <f t="shared" si="14"/>
        <v>1177150.26</v>
      </c>
      <c r="G62" s="425">
        <f t="shared" si="14"/>
        <v>1177150.26</v>
      </c>
      <c r="H62" s="425">
        <f t="shared" si="14"/>
        <v>1177150.26</v>
      </c>
      <c r="I62" s="425">
        <f t="shared" si="14"/>
        <v>1177150.26</v>
      </c>
      <c r="J62" s="425">
        <f t="shared" si="14"/>
        <v>1177150.26</v>
      </c>
      <c r="K62" s="425">
        <f t="shared" si="14"/>
        <v>1177150.26</v>
      </c>
      <c r="L62" s="425">
        <f t="shared" si="14"/>
        <v>1177150.26</v>
      </c>
      <c r="M62" s="425">
        <f t="shared" si="14"/>
        <v>1177150.26</v>
      </c>
      <c r="N62" s="425">
        <f t="shared" si="14"/>
        <v>1177150.26</v>
      </c>
      <c r="O62" s="425">
        <f t="shared" si="14"/>
        <v>1177150.26</v>
      </c>
      <c r="P62" s="425">
        <f t="shared" si="14"/>
        <v>1177150.26</v>
      </c>
      <c r="Q62" s="425">
        <f t="shared" si="14"/>
        <v>1177150.26</v>
      </c>
      <c r="R62" s="717"/>
      <c r="S62" s="718"/>
      <c r="T62" s="718"/>
      <c r="U62" s="718"/>
      <c r="V62" s="718"/>
      <c r="W62" s="718"/>
      <c r="X62" s="718"/>
      <c r="Y62" s="718"/>
      <c r="Z62" s="718"/>
      <c r="AA62" s="719"/>
      <c r="AB62" s="718"/>
      <c r="AC62" s="718"/>
      <c r="AD62" s="718"/>
      <c r="AE62" s="718"/>
    </row>
    <row r="63" spans="1:31" s="490" customFormat="1" ht="15" customHeight="1">
      <c r="A63" s="263" t="s">
        <v>441</v>
      </c>
      <c r="B63" s="425">
        <f>SUM(D63:Q63)</f>
        <v>0</v>
      </c>
      <c r="C63" s="1003"/>
      <c r="D63" s="797">
        <f>D64*D65</f>
        <v>0</v>
      </c>
      <c r="E63" s="797">
        <f t="shared" ref="E63:Q63" si="15">E64*E65</f>
        <v>0</v>
      </c>
      <c r="F63" s="797">
        <f t="shared" si="15"/>
        <v>0</v>
      </c>
      <c r="G63" s="797">
        <f t="shared" si="15"/>
        <v>0</v>
      </c>
      <c r="H63" s="797">
        <f t="shared" si="15"/>
        <v>0</v>
      </c>
      <c r="I63" s="797">
        <f t="shared" si="15"/>
        <v>0</v>
      </c>
      <c r="J63" s="797">
        <f t="shared" si="15"/>
        <v>0</v>
      </c>
      <c r="K63" s="797">
        <f t="shared" si="15"/>
        <v>0</v>
      </c>
      <c r="L63" s="797">
        <f t="shared" si="15"/>
        <v>0</v>
      </c>
      <c r="M63" s="797">
        <f t="shared" si="15"/>
        <v>0</v>
      </c>
      <c r="N63" s="797">
        <f t="shared" si="15"/>
        <v>0</v>
      </c>
      <c r="O63" s="797">
        <f t="shared" si="15"/>
        <v>0</v>
      </c>
      <c r="P63" s="797">
        <f t="shared" si="15"/>
        <v>0</v>
      </c>
      <c r="Q63" s="797">
        <f t="shared" si="15"/>
        <v>0</v>
      </c>
      <c r="R63" s="481"/>
      <c r="S63" s="509"/>
      <c r="T63" s="509"/>
      <c r="U63" s="509"/>
      <c r="V63" s="509"/>
      <c r="W63" s="509"/>
      <c r="X63" s="509"/>
      <c r="Y63" s="509"/>
      <c r="Z63" s="509"/>
      <c r="AA63" s="509"/>
      <c r="AB63" s="509"/>
      <c r="AC63" s="509"/>
      <c r="AD63" s="509"/>
      <c r="AE63" s="509"/>
    </row>
    <row r="64" spans="1:31" s="709" customFormat="1" ht="11.25">
      <c r="A64" s="376" t="s">
        <v>43</v>
      </c>
      <c r="B64" s="436" t="s">
        <v>32</v>
      </c>
      <c r="C64" s="1003"/>
      <c r="D64" s="437">
        <v>0</v>
      </c>
      <c r="E64" s="437">
        <v>0</v>
      </c>
      <c r="F64" s="437">
        <v>0</v>
      </c>
      <c r="G64" s="437">
        <v>0</v>
      </c>
      <c r="H64" s="437">
        <v>0</v>
      </c>
      <c r="I64" s="437">
        <v>0</v>
      </c>
      <c r="J64" s="437">
        <v>0</v>
      </c>
      <c r="K64" s="437">
        <v>0</v>
      </c>
      <c r="L64" s="437">
        <v>0</v>
      </c>
      <c r="M64" s="437">
        <v>0</v>
      </c>
      <c r="N64" s="437">
        <v>0</v>
      </c>
      <c r="O64" s="437">
        <v>0</v>
      </c>
      <c r="P64" s="437">
        <v>0</v>
      </c>
      <c r="Q64" s="437">
        <v>0</v>
      </c>
      <c r="R64" s="707"/>
      <c r="S64" s="707"/>
      <c r="T64" s="707"/>
      <c r="U64" s="707"/>
      <c r="V64" s="707"/>
      <c r="W64" s="707"/>
      <c r="X64" s="707"/>
      <c r="Y64" s="707"/>
      <c r="Z64" s="707"/>
      <c r="AA64" s="708"/>
      <c r="AB64" s="707"/>
      <c r="AC64" s="707"/>
      <c r="AD64" s="707"/>
      <c r="AE64" s="707"/>
    </row>
    <row r="65" spans="1:256" s="709" customFormat="1" ht="11.25">
      <c r="A65" s="376" t="s">
        <v>44</v>
      </c>
      <c r="B65" s="436" t="s">
        <v>32</v>
      </c>
      <c r="C65" s="1003"/>
      <c r="D65" s="437">
        <v>0</v>
      </c>
      <c r="E65" s="437">
        <v>0</v>
      </c>
      <c r="F65" s="437">
        <v>0</v>
      </c>
      <c r="G65" s="437">
        <v>0</v>
      </c>
      <c r="H65" s="437">
        <v>0</v>
      </c>
      <c r="I65" s="437">
        <v>0</v>
      </c>
      <c r="J65" s="437">
        <v>0</v>
      </c>
      <c r="K65" s="437">
        <v>0</v>
      </c>
      <c r="L65" s="437">
        <v>0</v>
      </c>
      <c r="M65" s="437">
        <v>0</v>
      </c>
      <c r="N65" s="437">
        <v>0</v>
      </c>
      <c r="O65" s="437">
        <v>0</v>
      </c>
      <c r="P65" s="437">
        <v>0</v>
      </c>
      <c r="Q65" s="437">
        <v>0</v>
      </c>
      <c r="R65" s="707"/>
      <c r="S65" s="707"/>
      <c r="T65" s="707"/>
      <c r="U65" s="707"/>
      <c r="V65" s="707"/>
      <c r="W65" s="707"/>
      <c r="X65" s="707"/>
      <c r="Y65" s="707"/>
      <c r="Z65" s="707"/>
      <c r="AA65" s="708"/>
      <c r="AB65" s="707"/>
      <c r="AC65" s="707"/>
      <c r="AD65" s="707"/>
      <c r="AE65" s="707"/>
    </row>
    <row r="66" spans="1:256" s="490" customFormat="1" ht="15" customHeight="1">
      <c r="A66" s="263" t="s">
        <v>934</v>
      </c>
      <c r="B66" s="425">
        <f>SUM(D66:Q66)</f>
        <v>0</v>
      </c>
      <c r="C66" s="1003"/>
      <c r="D66" s="437">
        <v>0</v>
      </c>
      <c r="E66" s="437">
        <v>0</v>
      </c>
      <c r="F66" s="437">
        <v>0</v>
      </c>
      <c r="G66" s="437">
        <v>0</v>
      </c>
      <c r="H66" s="437">
        <v>0</v>
      </c>
      <c r="I66" s="437">
        <v>0</v>
      </c>
      <c r="J66" s="437">
        <v>0</v>
      </c>
      <c r="K66" s="437">
        <v>0</v>
      </c>
      <c r="L66" s="437">
        <v>0</v>
      </c>
      <c r="M66" s="437">
        <v>0</v>
      </c>
      <c r="N66" s="437">
        <v>0</v>
      </c>
      <c r="O66" s="437">
        <v>0</v>
      </c>
      <c r="P66" s="437">
        <v>0</v>
      </c>
      <c r="Q66" s="437">
        <v>0</v>
      </c>
      <c r="R66" s="481"/>
      <c r="S66" s="509"/>
      <c r="T66" s="509"/>
      <c r="U66" s="509"/>
      <c r="V66" s="509"/>
      <c r="W66" s="509"/>
      <c r="X66" s="509"/>
      <c r="Y66" s="509"/>
      <c r="Z66" s="509"/>
      <c r="AA66" s="509"/>
      <c r="AB66" s="509"/>
      <c r="AC66" s="509"/>
      <c r="AD66" s="509"/>
      <c r="AE66" s="509"/>
    </row>
    <row r="67" spans="1:256" s="490" customFormat="1" ht="15" customHeight="1">
      <c r="A67" s="263" t="s">
        <v>26</v>
      </c>
      <c r="B67" s="797"/>
      <c r="C67" s="1003"/>
      <c r="D67" s="437">
        <v>0</v>
      </c>
      <c r="E67" s="437">
        <v>0</v>
      </c>
      <c r="F67" s="437">
        <v>0</v>
      </c>
      <c r="G67" s="437">
        <v>0</v>
      </c>
      <c r="H67" s="437">
        <v>0</v>
      </c>
      <c r="I67" s="437">
        <v>0</v>
      </c>
      <c r="J67" s="437">
        <v>0</v>
      </c>
      <c r="K67" s="437">
        <v>0</v>
      </c>
      <c r="L67" s="437">
        <v>0</v>
      </c>
      <c r="M67" s="437">
        <v>0</v>
      </c>
      <c r="N67" s="437">
        <v>0</v>
      </c>
      <c r="O67" s="437">
        <v>0</v>
      </c>
      <c r="P67" s="437">
        <v>0</v>
      </c>
      <c r="Q67" s="437">
        <v>0</v>
      </c>
      <c r="R67" s="481"/>
      <c r="S67" s="509"/>
      <c r="T67" s="509"/>
      <c r="U67" s="509"/>
      <c r="V67" s="509"/>
      <c r="W67" s="509"/>
      <c r="X67" s="509"/>
      <c r="Y67" s="509"/>
      <c r="Z67" s="509"/>
      <c r="AA67" s="509"/>
      <c r="AB67" s="509"/>
      <c r="AC67" s="509"/>
      <c r="AD67" s="509"/>
      <c r="AE67" s="509"/>
    </row>
    <row r="68" spans="1:256" s="490" customFormat="1" ht="15" customHeight="1">
      <c r="A68" s="263" t="s">
        <v>935</v>
      </c>
      <c r="B68" s="425">
        <f>SUM(D68:Q68)</f>
        <v>0</v>
      </c>
      <c r="C68" s="1003"/>
      <c r="D68" s="437">
        <v>0</v>
      </c>
      <c r="E68" s="437">
        <v>0</v>
      </c>
      <c r="F68" s="437">
        <v>0</v>
      </c>
      <c r="G68" s="437">
        <v>0</v>
      </c>
      <c r="H68" s="437">
        <v>0</v>
      </c>
      <c r="I68" s="437">
        <v>0</v>
      </c>
      <c r="J68" s="437">
        <v>0</v>
      </c>
      <c r="K68" s="437">
        <v>0</v>
      </c>
      <c r="L68" s="437">
        <v>0</v>
      </c>
      <c r="M68" s="437">
        <v>0</v>
      </c>
      <c r="N68" s="437">
        <v>0</v>
      </c>
      <c r="O68" s="437">
        <v>0</v>
      </c>
      <c r="P68" s="437">
        <v>0</v>
      </c>
      <c r="Q68" s="437">
        <v>0</v>
      </c>
      <c r="R68" s="481"/>
      <c r="S68" s="509"/>
      <c r="T68" s="509"/>
      <c r="U68" s="509"/>
      <c r="V68" s="509"/>
      <c r="W68" s="509"/>
      <c r="X68" s="509"/>
      <c r="Y68" s="509"/>
      <c r="Z68" s="509"/>
      <c r="AA68" s="509"/>
      <c r="AB68" s="509"/>
      <c r="AC68" s="509"/>
      <c r="AD68" s="509"/>
      <c r="AE68" s="509"/>
    </row>
    <row r="69" spans="1:256" s="490" customFormat="1" ht="15" customHeight="1">
      <c r="A69" s="263" t="s">
        <v>936</v>
      </c>
      <c r="B69" s="425">
        <f>SUM(D69:Q69)</f>
        <v>0</v>
      </c>
      <c r="C69" s="1003"/>
      <c r="D69" s="437">
        <v>0</v>
      </c>
      <c r="E69" s="437">
        <v>0</v>
      </c>
      <c r="F69" s="437">
        <v>0</v>
      </c>
      <c r="G69" s="437">
        <v>0</v>
      </c>
      <c r="H69" s="437">
        <v>0</v>
      </c>
      <c r="I69" s="437">
        <v>0</v>
      </c>
      <c r="J69" s="437">
        <v>0</v>
      </c>
      <c r="K69" s="437">
        <v>0</v>
      </c>
      <c r="L69" s="437">
        <v>0</v>
      </c>
      <c r="M69" s="437">
        <v>0</v>
      </c>
      <c r="N69" s="437">
        <v>0</v>
      </c>
      <c r="O69" s="437">
        <v>0</v>
      </c>
      <c r="P69" s="437">
        <v>0</v>
      </c>
      <c r="Q69" s="437">
        <v>0</v>
      </c>
      <c r="R69" s="481"/>
      <c r="S69" s="509"/>
      <c r="T69" s="509"/>
      <c r="U69" s="509"/>
      <c r="V69" s="509"/>
      <c r="W69" s="509"/>
      <c r="X69" s="509"/>
      <c r="Y69" s="509"/>
      <c r="Z69" s="509"/>
      <c r="AA69" s="509"/>
      <c r="AB69" s="509"/>
      <c r="AC69" s="509"/>
      <c r="AD69" s="509"/>
      <c r="AE69" s="509"/>
    </row>
    <row r="70" spans="1:256" s="490" customFormat="1" ht="15" customHeight="1">
      <c r="A70" s="263" t="s">
        <v>46</v>
      </c>
      <c r="B70" s="797"/>
      <c r="C70" s="1003"/>
      <c r="D70" s="437">
        <v>0</v>
      </c>
      <c r="E70" s="437">
        <v>0</v>
      </c>
      <c r="F70" s="437">
        <v>0</v>
      </c>
      <c r="G70" s="437">
        <v>0</v>
      </c>
      <c r="H70" s="437">
        <v>0</v>
      </c>
      <c r="I70" s="437">
        <v>0</v>
      </c>
      <c r="J70" s="437">
        <v>0</v>
      </c>
      <c r="K70" s="437">
        <v>0</v>
      </c>
      <c r="L70" s="437">
        <v>0</v>
      </c>
      <c r="M70" s="437">
        <v>0</v>
      </c>
      <c r="N70" s="437">
        <v>0</v>
      </c>
      <c r="O70" s="437">
        <v>0</v>
      </c>
      <c r="P70" s="437">
        <v>0</v>
      </c>
      <c r="Q70" s="437">
        <v>0</v>
      </c>
      <c r="R70" s="481"/>
      <c r="S70" s="509"/>
      <c r="T70" s="509"/>
      <c r="U70" s="509"/>
      <c r="V70" s="509"/>
      <c r="W70" s="509"/>
      <c r="X70" s="509"/>
      <c r="Y70" s="509"/>
      <c r="Z70" s="509"/>
      <c r="AA70" s="509"/>
      <c r="AB70" s="509"/>
      <c r="AC70" s="509"/>
      <c r="AD70" s="509"/>
      <c r="AE70" s="509"/>
    </row>
    <row r="71" spans="1:256" s="723" customFormat="1" ht="15" customHeight="1">
      <c r="A71" s="263" t="s">
        <v>937</v>
      </c>
      <c r="B71" s="425">
        <f t="shared" ref="B71:B76" si="16">SUM(D71:Q71)</f>
        <v>840980</v>
      </c>
      <c r="C71" s="1003"/>
      <c r="D71" s="437">
        <v>60070</v>
      </c>
      <c r="E71" s="437">
        <v>60070</v>
      </c>
      <c r="F71" s="437">
        <v>60070</v>
      </c>
      <c r="G71" s="437">
        <v>60070</v>
      </c>
      <c r="H71" s="437">
        <v>60070</v>
      </c>
      <c r="I71" s="437">
        <v>60070</v>
      </c>
      <c r="J71" s="437">
        <v>60070</v>
      </c>
      <c r="K71" s="437">
        <v>60070</v>
      </c>
      <c r="L71" s="437">
        <v>60070</v>
      </c>
      <c r="M71" s="437">
        <v>60070</v>
      </c>
      <c r="N71" s="437">
        <v>60070</v>
      </c>
      <c r="O71" s="437">
        <v>60070</v>
      </c>
      <c r="P71" s="437">
        <v>60070</v>
      </c>
      <c r="Q71" s="437">
        <v>60070</v>
      </c>
      <c r="R71" s="722"/>
      <c r="S71" s="706"/>
      <c r="T71" s="706"/>
      <c r="U71" s="706"/>
      <c r="V71" s="706"/>
      <c r="W71" s="706"/>
      <c r="X71" s="706"/>
      <c r="Y71" s="706"/>
      <c r="Z71" s="706"/>
      <c r="AA71" s="706"/>
      <c r="AB71" s="706"/>
      <c r="AC71" s="706"/>
      <c r="AD71" s="706"/>
      <c r="AE71" s="706"/>
    </row>
    <row r="72" spans="1:256" s="398" customFormat="1" ht="24">
      <c r="A72" s="874" t="s">
        <v>169</v>
      </c>
      <c r="B72" s="425">
        <f t="shared" si="16"/>
        <v>0</v>
      </c>
      <c r="C72" s="1003"/>
      <c r="D72" s="437">
        <v>0</v>
      </c>
      <c r="E72" s="437">
        <v>0</v>
      </c>
      <c r="F72" s="437">
        <v>0</v>
      </c>
      <c r="G72" s="437">
        <v>0</v>
      </c>
      <c r="H72" s="437">
        <v>0</v>
      </c>
      <c r="I72" s="437">
        <v>0</v>
      </c>
      <c r="J72" s="437">
        <v>0</v>
      </c>
      <c r="K72" s="437">
        <v>0</v>
      </c>
      <c r="L72" s="437">
        <v>0</v>
      </c>
      <c r="M72" s="437">
        <v>0</v>
      </c>
      <c r="N72" s="437">
        <v>0</v>
      </c>
      <c r="O72" s="437">
        <v>0</v>
      </c>
      <c r="P72" s="437">
        <v>0</v>
      </c>
      <c r="Q72" s="437">
        <v>0</v>
      </c>
      <c r="R72" s="434"/>
      <c r="S72" s="705"/>
      <c r="T72" s="705"/>
      <c r="U72" s="705"/>
      <c r="V72" s="705"/>
      <c r="W72" s="705"/>
      <c r="X72" s="705"/>
      <c r="Y72" s="705"/>
      <c r="Z72" s="705"/>
      <c r="AA72" s="706"/>
      <c r="AB72" s="705"/>
      <c r="AC72" s="705"/>
      <c r="AD72" s="705"/>
      <c r="AE72" s="705"/>
    </row>
    <row r="73" spans="1:256" s="615" customFormat="1" ht="24">
      <c r="A73" s="874" t="s">
        <v>168</v>
      </c>
      <c r="B73" s="425">
        <f t="shared" si="16"/>
        <v>0</v>
      </c>
      <c r="C73" s="1003"/>
      <c r="D73" s="437">
        <v>0</v>
      </c>
      <c r="E73" s="437">
        <v>0</v>
      </c>
      <c r="F73" s="437">
        <v>0</v>
      </c>
      <c r="G73" s="437">
        <v>0</v>
      </c>
      <c r="H73" s="437">
        <v>0</v>
      </c>
      <c r="I73" s="437">
        <v>0</v>
      </c>
      <c r="J73" s="437">
        <v>0</v>
      </c>
      <c r="K73" s="437">
        <v>0</v>
      </c>
      <c r="L73" s="437">
        <v>0</v>
      </c>
      <c r="M73" s="437">
        <v>0</v>
      </c>
      <c r="N73" s="437">
        <v>0</v>
      </c>
      <c r="O73" s="437">
        <v>0</v>
      </c>
      <c r="P73" s="437">
        <v>0</v>
      </c>
      <c r="Q73" s="437">
        <v>0</v>
      </c>
      <c r="R73" s="711"/>
      <c r="S73" s="711"/>
      <c r="T73" s="711"/>
      <c r="U73" s="711"/>
      <c r="V73" s="711"/>
      <c r="W73" s="711"/>
      <c r="X73" s="711"/>
      <c r="Y73" s="711"/>
      <c r="Z73" s="711"/>
      <c r="AA73" s="711"/>
      <c r="AB73" s="711"/>
      <c r="AC73" s="711"/>
      <c r="AD73" s="711"/>
      <c r="AE73" s="711"/>
      <c r="AF73" s="712"/>
      <c r="AG73" s="712"/>
      <c r="AH73" s="712"/>
      <c r="AI73" s="712"/>
      <c r="AJ73" s="712"/>
      <c r="AK73" s="712"/>
      <c r="AL73" s="712"/>
      <c r="AM73" s="712"/>
      <c r="AN73" s="712"/>
      <c r="AO73" s="712"/>
      <c r="AP73" s="712"/>
      <c r="AQ73" s="712"/>
      <c r="AR73" s="712"/>
      <c r="AS73" s="712"/>
      <c r="AT73" s="712"/>
      <c r="AU73" s="712"/>
      <c r="AV73" s="712"/>
      <c r="AW73" s="712"/>
      <c r="AX73" s="712"/>
      <c r="AY73" s="712"/>
      <c r="AZ73" s="712"/>
      <c r="BA73" s="712"/>
      <c r="BB73" s="712"/>
      <c r="BC73" s="712"/>
      <c r="BD73" s="712"/>
      <c r="BE73" s="712"/>
      <c r="BF73" s="712"/>
      <c r="BG73" s="712"/>
      <c r="BH73" s="712"/>
      <c r="BI73" s="712"/>
      <c r="BJ73" s="712"/>
      <c r="BK73" s="712"/>
      <c r="BL73" s="712"/>
      <c r="BM73" s="712"/>
      <c r="BN73" s="712"/>
      <c r="BO73" s="712"/>
      <c r="BP73" s="712"/>
      <c r="BQ73" s="712"/>
      <c r="BR73" s="712"/>
      <c r="BS73" s="712"/>
      <c r="BT73" s="712"/>
      <c r="BU73" s="712"/>
      <c r="BV73" s="712"/>
      <c r="BW73" s="712"/>
      <c r="BX73" s="712"/>
      <c r="BY73" s="712"/>
      <c r="BZ73" s="712"/>
      <c r="CA73" s="712"/>
      <c r="CB73" s="712"/>
      <c r="CC73" s="712"/>
      <c r="CD73" s="712"/>
      <c r="CE73" s="712"/>
      <c r="CF73" s="712"/>
      <c r="CG73" s="712"/>
      <c r="CH73" s="712"/>
      <c r="CI73" s="712"/>
      <c r="CJ73" s="712"/>
      <c r="CK73" s="712"/>
      <c r="CL73" s="712"/>
      <c r="CM73" s="712"/>
      <c r="CN73" s="712"/>
      <c r="CO73" s="712"/>
      <c r="CP73" s="712"/>
      <c r="CQ73" s="712"/>
      <c r="CR73" s="712"/>
      <c r="CS73" s="712"/>
      <c r="CT73" s="712"/>
      <c r="CU73" s="712"/>
      <c r="CV73" s="712"/>
      <c r="CW73" s="712"/>
      <c r="CX73" s="712"/>
      <c r="CY73" s="712"/>
      <c r="CZ73" s="712"/>
      <c r="DA73" s="712"/>
      <c r="DB73" s="712"/>
      <c r="DC73" s="712"/>
      <c r="DD73" s="712"/>
      <c r="DE73" s="712"/>
      <c r="DF73" s="712"/>
      <c r="DG73" s="712"/>
      <c r="DH73" s="712"/>
      <c r="DI73" s="712"/>
      <c r="DJ73" s="712"/>
      <c r="DK73" s="712"/>
      <c r="DL73" s="712"/>
      <c r="DM73" s="712"/>
      <c r="DN73" s="712"/>
      <c r="DO73" s="712"/>
      <c r="DP73" s="712"/>
      <c r="DQ73" s="712"/>
      <c r="DR73" s="712"/>
      <c r="DS73" s="712"/>
      <c r="DT73" s="712"/>
      <c r="DU73" s="712"/>
      <c r="DV73" s="712"/>
      <c r="DW73" s="712"/>
      <c r="DX73" s="712"/>
      <c r="DY73" s="712"/>
      <c r="DZ73" s="712"/>
      <c r="EA73" s="712"/>
      <c r="EB73" s="712"/>
      <c r="EC73" s="712"/>
      <c r="ED73" s="712"/>
      <c r="EE73" s="712"/>
      <c r="EF73" s="712"/>
      <c r="EG73" s="712"/>
      <c r="EH73" s="712"/>
      <c r="EI73" s="712"/>
      <c r="EJ73" s="712"/>
      <c r="EK73" s="712"/>
      <c r="EL73" s="712"/>
      <c r="EM73" s="712"/>
      <c r="EN73" s="712"/>
      <c r="EO73" s="712"/>
      <c r="EP73" s="712"/>
      <c r="EQ73" s="712"/>
      <c r="ER73" s="712"/>
      <c r="ES73" s="712"/>
      <c r="ET73" s="712"/>
      <c r="EU73" s="712"/>
      <c r="EV73" s="712"/>
      <c r="EW73" s="712"/>
      <c r="EX73" s="712"/>
      <c r="EY73" s="712"/>
      <c r="EZ73" s="712"/>
      <c r="FA73" s="712"/>
      <c r="FB73" s="712"/>
      <c r="FC73" s="712"/>
      <c r="FD73" s="712"/>
      <c r="FE73" s="712"/>
      <c r="FF73" s="712"/>
      <c r="FG73" s="712"/>
      <c r="FH73" s="712"/>
      <c r="FI73" s="712"/>
      <c r="FJ73" s="712"/>
      <c r="FK73" s="712"/>
      <c r="FL73" s="712"/>
      <c r="FM73" s="712"/>
      <c r="FN73" s="712"/>
      <c r="FO73" s="712"/>
      <c r="FP73" s="712"/>
      <c r="FQ73" s="712"/>
      <c r="FR73" s="712"/>
      <c r="FS73" s="712"/>
      <c r="FT73" s="712"/>
      <c r="FU73" s="712"/>
      <c r="FV73" s="712"/>
      <c r="FW73" s="712"/>
      <c r="FX73" s="712"/>
      <c r="FY73" s="712"/>
      <c r="FZ73" s="712"/>
      <c r="GA73" s="712"/>
      <c r="GB73" s="712"/>
      <c r="GC73" s="712"/>
      <c r="GD73" s="712"/>
      <c r="GE73" s="712"/>
      <c r="GF73" s="712"/>
      <c r="GG73" s="712"/>
      <c r="GH73" s="712"/>
      <c r="GI73" s="712"/>
      <c r="GJ73" s="712"/>
      <c r="GK73" s="712"/>
      <c r="GL73" s="712"/>
      <c r="GM73" s="712"/>
      <c r="GN73" s="712"/>
      <c r="GO73" s="712"/>
      <c r="GP73" s="712"/>
      <c r="GQ73" s="712"/>
      <c r="GR73" s="712"/>
      <c r="GS73" s="712"/>
      <c r="GT73" s="712"/>
      <c r="GU73" s="712"/>
      <c r="GV73" s="712"/>
      <c r="GW73" s="712"/>
      <c r="GX73" s="712"/>
      <c r="GY73" s="712"/>
      <c r="GZ73" s="712"/>
      <c r="HA73" s="712"/>
      <c r="HB73" s="712"/>
      <c r="HC73" s="712"/>
      <c r="HD73" s="712"/>
      <c r="HE73" s="712"/>
      <c r="HF73" s="712"/>
      <c r="HG73" s="712"/>
      <c r="HH73" s="712"/>
      <c r="HI73" s="712"/>
      <c r="HJ73" s="712"/>
      <c r="HK73" s="712"/>
      <c r="HL73" s="712"/>
      <c r="HM73" s="712"/>
      <c r="HN73" s="712"/>
      <c r="HO73" s="712"/>
      <c r="HP73" s="712"/>
      <c r="HQ73" s="712"/>
      <c r="HR73" s="712"/>
      <c r="HS73" s="712"/>
      <c r="HT73" s="712"/>
      <c r="HU73" s="712"/>
      <c r="HV73" s="712"/>
      <c r="HW73" s="712"/>
      <c r="HX73" s="712"/>
      <c r="HY73" s="712"/>
      <c r="HZ73" s="712"/>
      <c r="IA73" s="712"/>
      <c r="IB73" s="712"/>
      <c r="IC73" s="712"/>
      <c r="ID73" s="712"/>
      <c r="IE73" s="712"/>
      <c r="IF73" s="712"/>
      <c r="IG73" s="712"/>
      <c r="IH73" s="712"/>
      <c r="II73" s="712"/>
      <c r="IJ73" s="712"/>
      <c r="IK73" s="712"/>
      <c r="IL73" s="712"/>
      <c r="IM73" s="712"/>
      <c r="IN73" s="712"/>
      <c r="IO73" s="712"/>
      <c r="IP73" s="712"/>
      <c r="IQ73" s="712"/>
      <c r="IR73" s="712"/>
      <c r="IS73" s="712"/>
      <c r="IT73" s="712"/>
      <c r="IU73" s="712"/>
      <c r="IV73" s="712"/>
    </row>
    <row r="74" spans="1:256" s="716" customFormat="1" ht="30" customHeight="1">
      <c r="A74" s="379" t="s">
        <v>365</v>
      </c>
      <c r="B74" s="425">
        <f t="shared" si="16"/>
        <v>21156162.440000005</v>
      </c>
      <c r="C74" s="1003"/>
      <c r="D74" s="439">
        <f t="shared" ref="D74:Q74" si="17">D56+D62+D63+SUM(D66:D73)</f>
        <v>1511154.46</v>
      </c>
      <c r="E74" s="439">
        <f t="shared" si="17"/>
        <v>1511154.46</v>
      </c>
      <c r="F74" s="439">
        <f t="shared" si="17"/>
        <v>1511154.46</v>
      </c>
      <c r="G74" s="439">
        <f t="shared" si="17"/>
        <v>1511154.46</v>
      </c>
      <c r="H74" s="439">
        <f t="shared" si="17"/>
        <v>1511154.46</v>
      </c>
      <c r="I74" s="439">
        <f t="shared" si="17"/>
        <v>1511154.46</v>
      </c>
      <c r="J74" s="439">
        <f t="shared" si="17"/>
        <v>1511154.46</v>
      </c>
      <c r="K74" s="439">
        <f t="shared" si="17"/>
        <v>1511154.46</v>
      </c>
      <c r="L74" s="439">
        <f t="shared" si="17"/>
        <v>1511154.46</v>
      </c>
      <c r="M74" s="439">
        <f t="shared" si="17"/>
        <v>1511154.46</v>
      </c>
      <c r="N74" s="439">
        <f t="shared" si="17"/>
        <v>1511154.46</v>
      </c>
      <c r="O74" s="439">
        <f t="shared" si="17"/>
        <v>1511154.46</v>
      </c>
      <c r="P74" s="439">
        <f t="shared" si="17"/>
        <v>1511154.46</v>
      </c>
      <c r="Q74" s="439">
        <f t="shared" si="17"/>
        <v>1511154.46</v>
      </c>
      <c r="R74" s="713"/>
      <c r="S74" s="714"/>
      <c r="T74" s="714"/>
      <c r="U74" s="714"/>
      <c r="V74" s="714"/>
      <c r="W74" s="714"/>
      <c r="X74" s="714"/>
      <c r="Y74" s="714"/>
      <c r="Z74" s="714"/>
      <c r="AA74" s="715"/>
      <c r="AB74" s="714"/>
      <c r="AC74" s="714"/>
      <c r="AD74" s="714"/>
      <c r="AE74" s="714"/>
    </row>
    <row r="75" spans="1:256" s="880" customFormat="1" ht="15">
      <c r="A75" s="263" t="s">
        <v>127</v>
      </c>
      <c r="B75" s="425">
        <f t="shared" si="16"/>
        <v>0</v>
      </c>
      <c r="C75" s="1003"/>
      <c r="D75" s="876">
        <v>0</v>
      </c>
      <c r="E75" s="876">
        <v>0</v>
      </c>
      <c r="F75" s="876">
        <v>0</v>
      </c>
      <c r="G75" s="876">
        <v>0</v>
      </c>
      <c r="H75" s="876">
        <v>0</v>
      </c>
      <c r="I75" s="876">
        <v>0</v>
      </c>
      <c r="J75" s="876">
        <v>0</v>
      </c>
      <c r="K75" s="876">
        <v>0</v>
      </c>
      <c r="L75" s="876">
        <v>0</v>
      </c>
      <c r="M75" s="876">
        <v>0</v>
      </c>
      <c r="N75" s="876">
        <v>0</v>
      </c>
      <c r="O75" s="876">
        <v>0</v>
      </c>
      <c r="P75" s="876">
        <v>0</v>
      </c>
      <c r="Q75" s="876">
        <v>0</v>
      </c>
      <c r="R75" s="877"/>
      <c r="S75" s="878"/>
      <c r="T75" s="878"/>
      <c r="U75" s="878"/>
      <c r="V75" s="878"/>
      <c r="W75" s="878"/>
      <c r="X75" s="878"/>
      <c r="Y75" s="878"/>
      <c r="Z75" s="878"/>
      <c r="AA75" s="879"/>
      <c r="AB75" s="878"/>
      <c r="AC75" s="878"/>
      <c r="AD75" s="878"/>
      <c r="AE75" s="878"/>
    </row>
    <row r="76" spans="1:256" s="716" customFormat="1" ht="32.25" customHeight="1">
      <c r="A76" s="379" t="s">
        <v>442</v>
      </c>
      <c r="B76" s="425">
        <f t="shared" si="16"/>
        <v>0</v>
      </c>
      <c r="C76" s="1004"/>
      <c r="D76" s="439">
        <f t="shared" ref="D76:Q76" si="18">D33-D74</f>
        <v>0</v>
      </c>
      <c r="E76" s="439">
        <f t="shared" si="18"/>
        <v>0</v>
      </c>
      <c r="F76" s="439">
        <f t="shared" si="18"/>
        <v>0</v>
      </c>
      <c r="G76" s="439">
        <f t="shared" si="18"/>
        <v>0</v>
      </c>
      <c r="H76" s="439">
        <f t="shared" si="18"/>
        <v>0</v>
      </c>
      <c r="I76" s="439">
        <f t="shared" si="18"/>
        <v>0</v>
      </c>
      <c r="J76" s="439">
        <f t="shared" si="18"/>
        <v>0</v>
      </c>
      <c r="K76" s="439">
        <f t="shared" si="18"/>
        <v>0</v>
      </c>
      <c r="L76" s="439">
        <f t="shared" si="18"/>
        <v>0</v>
      </c>
      <c r="M76" s="439">
        <f t="shared" si="18"/>
        <v>0</v>
      </c>
      <c r="N76" s="439">
        <f t="shared" si="18"/>
        <v>0</v>
      </c>
      <c r="O76" s="439">
        <f t="shared" si="18"/>
        <v>0</v>
      </c>
      <c r="P76" s="439">
        <f t="shared" si="18"/>
        <v>0</v>
      </c>
      <c r="Q76" s="439">
        <f t="shared" si="18"/>
        <v>0</v>
      </c>
      <c r="R76" s="713"/>
      <c r="S76" s="714"/>
      <c r="T76" s="714"/>
      <c r="U76" s="714"/>
      <c r="V76" s="714"/>
      <c r="W76" s="714"/>
      <c r="X76" s="714"/>
      <c r="Y76" s="714"/>
      <c r="Z76" s="714"/>
      <c r="AA76" s="715"/>
      <c r="AB76" s="714"/>
      <c r="AC76" s="714"/>
      <c r="AD76" s="714"/>
      <c r="AE76" s="714"/>
    </row>
    <row r="78" spans="1:256" s="724" customFormat="1" ht="15.75">
      <c r="A78" s="269"/>
      <c r="B78" s="806"/>
      <c r="C78" s="806"/>
      <c r="D78" s="806"/>
      <c r="E78" s="806"/>
      <c r="F78" s="806"/>
      <c r="G78" s="806"/>
      <c r="H78" s="442"/>
      <c r="I78" s="443"/>
      <c r="J78" s="442"/>
      <c r="K78" s="442"/>
      <c r="L78" s="442"/>
      <c r="M78" s="442"/>
      <c r="N78" s="806"/>
      <c r="O78" s="806"/>
      <c r="P78" s="806"/>
      <c r="Q78" s="806"/>
      <c r="R78" s="463"/>
      <c r="S78" s="468"/>
      <c r="T78" s="468"/>
      <c r="U78" s="468"/>
      <c r="V78" s="468"/>
      <c r="W78" s="468"/>
      <c r="X78" s="468"/>
      <c r="Y78" s="468"/>
      <c r="Z78" s="468"/>
      <c r="AA78" s="468"/>
      <c r="AB78" s="468"/>
      <c r="AC78" s="468"/>
      <c r="AD78" s="468"/>
      <c r="AE78" s="468"/>
    </row>
    <row r="79" spans="1:256" s="683" customFormat="1" ht="28.5" customHeight="1">
      <c r="A79" s="1062" t="s">
        <v>79</v>
      </c>
      <c r="B79" s="1063"/>
      <c r="C79" s="1063"/>
      <c r="D79" s="1063"/>
      <c r="E79" s="1063"/>
      <c r="F79" s="1063"/>
      <c r="G79" s="1063"/>
      <c r="H79" s="1063"/>
      <c r="I79" s="1063"/>
      <c r="J79" s="1063"/>
      <c r="K79" s="1063"/>
      <c r="L79" s="1063"/>
      <c r="M79" s="1063"/>
      <c r="N79" s="434"/>
      <c r="O79" s="434"/>
      <c r="P79" s="434"/>
      <c r="Q79" s="434"/>
      <c r="R79" s="434"/>
      <c r="S79" s="433"/>
      <c r="T79" s="433"/>
      <c r="U79" s="433"/>
      <c r="V79" s="433"/>
      <c r="W79" s="433"/>
      <c r="X79" s="433"/>
      <c r="Y79" s="433"/>
      <c r="Z79" s="433"/>
      <c r="AA79" s="702"/>
      <c r="AB79" s="433"/>
      <c r="AC79" s="433"/>
      <c r="AD79" s="433"/>
      <c r="AE79" s="433"/>
    </row>
    <row r="80" spans="1:256" s="683" customFormat="1" ht="106.5" customHeight="1">
      <c r="A80" s="1064" t="s">
        <v>211</v>
      </c>
      <c r="B80" s="1065"/>
      <c r="C80" s="1065"/>
      <c r="D80" s="1065"/>
      <c r="E80" s="1065"/>
      <c r="F80" s="1065"/>
      <c r="G80" s="1065"/>
      <c r="H80" s="1065"/>
      <c r="I80" s="433"/>
      <c r="J80" s="433"/>
      <c r="K80" s="433"/>
      <c r="L80" s="433"/>
      <c r="M80" s="433"/>
      <c r="N80" s="434"/>
      <c r="O80" s="434"/>
      <c r="P80" s="434"/>
      <c r="Q80" s="434"/>
      <c r="R80" s="434"/>
      <c r="S80" s="433"/>
      <c r="T80" s="433"/>
      <c r="U80" s="433"/>
      <c r="V80" s="433"/>
      <c r="W80" s="433"/>
      <c r="X80" s="433"/>
      <c r="Y80" s="433"/>
      <c r="Z80" s="433"/>
      <c r="AA80" s="702"/>
      <c r="AB80" s="433"/>
      <c r="AC80" s="433"/>
      <c r="AD80" s="433"/>
      <c r="AE80" s="433"/>
    </row>
    <row r="81" spans="1:31" s="683" customFormat="1" ht="30.75" customHeight="1">
      <c r="A81" s="1068" t="s">
        <v>18</v>
      </c>
      <c r="B81" s="1068"/>
      <c r="C81" s="1068"/>
      <c r="D81" s="1068"/>
      <c r="E81" s="1068"/>
      <c r="F81" s="1068"/>
      <c r="G81" s="1068"/>
      <c r="H81" s="1068"/>
      <c r="I81" s="808"/>
      <c r="J81" s="808"/>
      <c r="K81" s="808"/>
      <c r="L81" s="808"/>
      <c r="M81" s="808"/>
      <c r="N81" s="808"/>
      <c r="O81" s="808"/>
      <c r="P81" s="808"/>
      <c r="Q81" s="808"/>
      <c r="R81" s="434"/>
      <c r="S81" s="433"/>
      <c r="T81" s="433"/>
      <c r="U81" s="433"/>
      <c r="V81" s="433"/>
      <c r="W81" s="433"/>
      <c r="X81" s="433"/>
      <c r="Y81" s="433"/>
      <c r="Z81" s="433"/>
      <c r="AA81" s="702"/>
      <c r="AB81" s="433"/>
      <c r="AC81" s="433"/>
      <c r="AD81" s="433"/>
      <c r="AE81" s="433"/>
    </row>
    <row r="82" spans="1:31" s="683" customFormat="1" ht="26.25" customHeight="1">
      <c r="A82" s="803"/>
      <c r="B82" s="444"/>
      <c r="C82" s="805"/>
      <c r="D82" s="1066" t="s">
        <v>72</v>
      </c>
      <c r="E82" s="1066"/>
      <c r="F82" s="1066"/>
      <c r="G82" s="1066"/>
      <c r="H82" s="1066"/>
      <c r="I82" s="1066"/>
      <c r="J82" s="1066"/>
      <c r="K82" s="1066"/>
      <c r="L82" s="1066"/>
      <c r="M82" s="1066"/>
      <c r="N82" s="1066"/>
      <c r="O82" s="1066"/>
      <c r="P82" s="1066"/>
      <c r="Q82" s="1066"/>
      <c r="R82" s="434"/>
      <c r="S82" s="433"/>
      <c r="T82" s="433"/>
      <c r="U82" s="433"/>
      <c r="V82" s="433"/>
      <c r="W82" s="433"/>
      <c r="X82" s="433"/>
      <c r="Y82" s="433"/>
      <c r="Z82" s="433"/>
      <c r="AA82" s="702"/>
      <c r="AB82" s="433"/>
      <c r="AC82" s="433"/>
      <c r="AD82" s="433"/>
      <c r="AE82" s="433"/>
    </row>
    <row r="83" spans="1:31" s="704" customFormat="1" ht="31.5" customHeight="1">
      <c r="A83" s="451" t="s">
        <v>90</v>
      </c>
      <c r="B83" s="452" t="s">
        <v>363</v>
      </c>
      <c r="C83" s="452">
        <v>0</v>
      </c>
      <c r="D83" s="452">
        <v>1</v>
      </c>
      <c r="E83" s="452">
        <v>2</v>
      </c>
      <c r="F83" s="452">
        <v>3</v>
      </c>
      <c r="G83" s="452">
        <v>4</v>
      </c>
      <c r="H83" s="452">
        <v>5</v>
      </c>
      <c r="I83" s="452">
        <v>6</v>
      </c>
      <c r="J83" s="452">
        <v>7</v>
      </c>
      <c r="K83" s="452">
        <v>8</v>
      </c>
      <c r="L83" s="452">
        <v>9</v>
      </c>
      <c r="M83" s="452">
        <v>10</v>
      </c>
      <c r="N83" s="452">
        <v>11</v>
      </c>
      <c r="O83" s="452">
        <v>12</v>
      </c>
      <c r="P83" s="452">
        <v>13</v>
      </c>
      <c r="Q83" s="452">
        <v>14</v>
      </c>
      <c r="R83" s="725"/>
      <c r="S83" s="726"/>
      <c r="T83" s="726"/>
      <c r="U83" s="726"/>
      <c r="V83" s="726"/>
      <c r="AA83" s="686"/>
    </row>
    <row r="84" spans="1:31" s="398" customFormat="1" ht="15">
      <c r="A84" s="375" t="s">
        <v>25</v>
      </c>
      <c r="B84" s="435"/>
      <c r="C84" s="1002"/>
      <c r="D84" s="435"/>
      <c r="E84" s="435"/>
      <c r="F84" s="435"/>
      <c r="G84" s="435"/>
      <c r="H84" s="435"/>
      <c r="I84" s="435"/>
      <c r="J84" s="435"/>
      <c r="K84" s="435"/>
      <c r="L84" s="435"/>
      <c r="M84" s="435"/>
      <c r="N84" s="435"/>
      <c r="O84" s="435"/>
      <c r="P84" s="435"/>
      <c r="Q84" s="435"/>
      <c r="R84" s="667"/>
      <c r="S84" s="705"/>
      <c r="T84" s="705"/>
      <c r="U84" s="705"/>
      <c r="V84" s="705"/>
      <c r="W84" s="705"/>
      <c r="X84" s="705"/>
      <c r="Y84" s="705"/>
      <c r="Z84" s="705"/>
      <c r="AA84" s="706"/>
      <c r="AB84" s="705"/>
      <c r="AC84" s="705"/>
      <c r="AD84" s="705"/>
      <c r="AE84" s="705"/>
    </row>
    <row r="85" spans="1:31" s="398" customFormat="1" ht="15">
      <c r="A85" s="263" t="s">
        <v>526</v>
      </c>
      <c r="B85" s="425">
        <f>SUM(D85:Q85)</f>
        <v>2696736</v>
      </c>
      <c r="C85" s="1003"/>
      <c r="D85" s="797">
        <f t="shared" ref="D85:Q85" si="19">D86*D87</f>
        <v>192624</v>
      </c>
      <c r="E85" s="797">
        <f t="shared" si="19"/>
        <v>192624</v>
      </c>
      <c r="F85" s="797">
        <f t="shared" si="19"/>
        <v>192624</v>
      </c>
      <c r="G85" s="797">
        <f t="shared" si="19"/>
        <v>192624</v>
      </c>
      <c r="H85" s="797">
        <f t="shared" si="19"/>
        <v>192624</v>
      </c>
      <c r="I85" s="797">
        <f t="shared" si="19"/>
        <v>192624</v>
      </c>
      <c r="J85" s="797">
        <f t="shared" si="19"/>
        <v>192624</v>
      </c>
      <c r="K85" s="797">
        <f t="shared" si="19"/>
        <v>192624</v>
      </c>
      <c r="L85" s="797">
        <f t="shared" si="19"/>
        <v>192624</v>
      </c>
      <c r="M85" s="797">
        <f t="shared" si="19"/>
        <v>192624</v>
      </c>
      <c r="N85" s="797">
        <f t="shared" si="19"/>
        <v>192624</v>
      </c>
      <c r="O85" s="797">
        <f t="shared" si="19"/>
        <v>192624</v>
      </c>
      <c r="P85" s="797">
        <f t="shared" si="19"/>
        <v>192624</v>
      </c>
      <c r="Q85" s="797">
        <f t="shared" si="19"/>
        <v>192624</v>
      </c>
      <c r="R85" s="667"/>
      <c r="S85" s="705"/>
      <c r="T85" s="705"/>
      <c r="U85" s="705"/>
      <c r="V85" s="705"/>
      <c r="W85" s="705"/>
      <c r="X85" s="705"/>
      <c r="Y85" s="705"/>
      <c r="Z85" s="705"/>
      <c r="AA85" s="706"/>
      <c r="AB85" s="705"/>
      <c r="AC85" s="705"/>
      <c r="AD85" s="705"/>
      <c r="AE85" s="705"/>
    </row>
    <row r="86" spans="1:31" s="709" customFormat="1" ht="11.25" customHeight="1">
      <c r="A86" s="376" t="s">
        <v>30</v>
      </c>
      <c r="B86" s="436" t="s">
        <v>32</v>
      </c>
      <c r="C86" s="1003"/>
      <c r="D86" s="437">
        <f>D9</f>
        <v>24078</v>
      </c>
      <c r="E86" s="437">
        <f t="shared" ref="E86:Q86" si="20">E9</f>
        <v>24078</v>
      </c>
      <c r="F86" s="437">
        <f t="shared" si="20"/>
        <v>24078</v>
      </c>
      <c r="G86" s="437">
        <f t="shared" si="20"/>
        <v>24078</v>
      </c>
      <c r="H86" s="437">
        <f t="shared" si="20"/>
        <v>24078</v>
      </c>
      <c r="I86" s="437">
        <f t="shared" si="20"/>
        <v>24078</v>
      </c>
      <c r="J86" s="437">
        <f t="shared" si="20"/>
        <v>24078</v>
      </c>
      <c r="K86" s="437">
        <f t="shared" si="20"/>
        <v>24078</v>
      </c>
      <c r="L86" s="437">
        <f t="shared" si="20"/>
        <v>24078</v>
      </c>
      <c r="M86" s="437">
        <f t="shared" si="20"/>
        <v>24078</v>
      </c>
      <c r="N86" s="437">
        <f t="shared" si="20"/>
        <v>24078</v>
      </c>
      <c r="O86" s="437">
        <f t="shared" si="20"/>
        <v>24078</v>
      </c>
      <c r="P86" s="437">
        <f t="shared" si="20"/>
        <v>24078</v>
      </c>
      <c r="Q86" s="437">
        <f t="shared" si="20"/>
        <v>24078</v>
      </c>
      <c r="R86" s="707"/>
      <c r="S86" s="707"/>
      <c r="T86" s="707"/>
      <c r="U86" s="707"/>
      <c r="V86" s="707"/>
      <c r="W86" s="707"/>
      <c r="X86" s="707"/>
      <c r="Y86" s="707"/>
      <c r="Z86" s="707"/>
      <c r="AA86" s="708"/>
      <c r="AB86" s="707"/>
      <c r="AC86" s="707"/>
      <c r="AD86" s="707"/>
      <c r="AE86" s="707"/>
    </row>
    <row r="87" spans="1:31" s="709" customFormat="1" ht="11.25" customHeight="1">
      <c r="A87" s="376" t="s">
        <v>31</v>
      </c>
      <c r="B87" s="436" t="s">
        <v>32</v>
      </c>
      <c r="C87" s="1003"/>
      <c r="D87" s="437">
        <v>8</v>
      </c>
      <c r="E87" s="437">
        <v>8</v>
      </c>
      <c r="F87" s="437">
        <v>8</v>
      </c>
      <c r="G87" s="437">
        <v>8</v>
      </c>
      <c r="H87" s="437">
        <v>8</v>
      </c>
      <c r="I87" s="437">
        <v>8</v>
      </c>
      <c r="J87" s="437">
        <v>8</v>
      </c>
      <c r="K87" s="437">
        <v>8</v>
      </c>
      <c r="L87" s="437">
        <v>8</v>
      </c>
      <c r="M87" s="437">
        <v>8</v>
      </c>
      <c r="N87" s="437">
        <v>8</v>
      </c>
      <c r="O87" s="437">
        <v>8</v>
      </c>
      <c r="P87" s="437">
        <v>8</v>
      </c>
      <c r="Q87" s="437">
        <v>8</v>
      </c>
      <c r="R87" s="707"/>
      <c r="S87" s="707"/>
      <c r="T87" s="707"/>
      <c r="U87" s="707"/>
      <c r="V87" s="707"/>
      <c r="W87" s="707"/>
      <c r="X87" s="707"/>
      <c r="Y87" s="707"/>
      <c r="Z87" s="707"/>
      <c r="AA87" s="708"/>
      <c r="AB87" s="707"/>
      <c r="AC87" s="707"/>
      <c r="AD87" s="707"/>
      <c r="AE87" s="707"/>
    </row>
    <row r="88" spans="1:31" s="398" customFormat="1" ht="15">
      <c r="A88" s="263" t="s">
        <v>82</v>
      </c>
      <c r="B88" s="425">
        <f>SUM(D88:Q88)</f>
        <v>0</v>
      </c>
      <c r="C88" s="1003"/>
      <c r="D88" s="797">
        <f t="shared" ref="D88:Q88" si="21">D89*D90</f>
        <v>0</v>
      </c>
      <c r="E88" s="797">
        <f t="shared" si="21"/>
        <v>0</v>
      </c>
      <c r="F88" s="797">
        <f t="shared" si="21"/>
        <v>0</v>
      </c>
      <c r="G88" s="797">
        <f t="shared" si="21"/>
        <v>0</v>
      </c>
      <c r="H88" s="797">
        <f t="shared" si="21"/>
        <v>0</v>
      </c>
      <c r="I88" s="797">
        <f t="shared" si="21"/>
        <v>0</v>
      </c>
      <c r="J88" s="797">
        <f t="shared" si="21"/>
        <v>0</v>
      </c>
      <c r="K88" s="797">
        <f t="shared" si="21"/>
        <v>0</v>
      </c>
      <c r="L88" s="797">
        <f t="shared" si="21"/>
        <v>0</v>
      </c>
      <c r="M88" s="797">
        <f t="shared" si="21"/>
        <v>0</v>
      </c>
      <c r="N88" s="797">
        <f t="shared" si="21"/>
        <v>0</v>
      </c>
      <c r="O88" s="797">
        <f t="shared" si="21"/>
        <v>0</v>
      </c>
      <c r="P88" s="797">
        <f t="shared" si="21"/>
        <v>0</v>
      </c>
      <c r="Q88" s="797">
        <f t="shared" si="21"/>
        <v>0</v>
      </c>
      <c r="R88" s="667"/>
      <c r="S88" s="705"/>
      <c r="T88" s="705"/>
      <c r="U88" s="705"/>
      <c r="V88" s="705"/>
      <c r="W88" s="705"/>
      <c r="X88" s="705"/>
      <c r="Y88" s="705"/>
      <c r="Z88" s="705"/>
      <c r="AA88" s="706"/>
      <c r="AB88" s="705"/>
      <c r="AC88" s="705"/>
      <c r="AD88" s="705"/>
      <c r="AE88" s="705"/>
    </row>
    <row r="89" spans="1:31" s="709" customFormat="1" ht="11.25" customHeight="1">
      <c r="A89" s="376" t="s">
        <v>45</v>
      </c>
      <c r="B89" s="436" t="s">
        <v>32</v>
      </c>
      <c r="C89" s="1003"/>
      <c r="D89" s="437">
        <v>0</v>
      </c>
      <c r="E89" s="437">
        <v>0</v>
      </c>
      <c r="F89" s="437">
        <v>0</v>
      </c>
      <c r="G89" s="437">
        <v>0</v>
      </c>
      <c r="H89" s="437">
        <v>0</v>
      </c>
      <c r="I89" s="437">
        <v>0</v>
      </c>
      <c r="J89" s="437">
        <v>0</v>
      </c>
      <c r="K89" s="437">
        <v>0</v>
      </c>
      <c r="L89" s="437">
        <v>0</v>
      </c>
      <c r="M89" s="437">
        <v>0</v>
      </c>
      <c r="N89" s="437">
        <v>0</v>
      </c>
      <c r="O89" s="437">
        <v>0</v>
      </c>
      <c r="P89" s="437">
        <v>0</v>
      </c>
      <c r="Q89" s="437">
        <v>0</v>
      </c>
      <c r="R89" s="707"/>
      <c r="S89" s="707"/>
      <c r="T89" s="707"/>
      <c r="U89" s="707"/>
      <c r="V89" s="707"/>
      <c r="W89" s="707"/>
      <c r="X89" s="707"/>
      <c r="Y89" s="707"/>
      <c r="Z89" s="707"/>
      <c r="AA89" s="708"/>
      <c r="AB89" s="707"/>
      <c r="AC89" s="707"/>
      <c r="AD89" s="707"/>
      <c r="AE89" s="707"/>
    </row>
    <row r="90" spans="1:31" s="709" customFormat="1" ht="11.25" customHeight="1">
      <c r="A90" s="376" t="s">
        <v>44</v>
      </c>
      <c r="B90" s="436" t="s">
        <v>32</v>
      </c>
      <c r="C90" s="1003"/>
      <c r="D90" s="437">
        <v>0</v>
      </c>
      <c r="E90" s="437">
        <v>0</v>
      </c>
      <c r="F90" s="437">
        <v>0</v>
      </c>
      <c r="G90" s="437">
        <v>0</v>
      </c>
      <c r="H90" s="437">
        <v>0</v>
      </c>
      <c r="I90" s="437">
        <v>0</v>
      </c>
      <c r="J90" s="437">
        <v>0</v>
      </c>
      <c r="K90" s="437">
        <v>0</v>
      </c>
      <c r="L90" s="437">
        <v>0</v>
      </c>
      <c r="M90" s="437">
        <v>0</v>
      </c>
      <c r="N90" s="437">
        <v>0</v>
      </c>
      <c r="O90" s="437">
        <v>0</v>
      </c>
      <c r="P90" s="437">
        <v>0</v>
      </c>
      <c r="Q90" s="437">
        <v>0</v>
      </c>
      <c r="R90" s="707"/>
      <c r="S90" s="707"/>
      <c r="T90" s="707"/>
      <c r="U90" s="707"/>
      <c r="V90" s="707"/>
      <c r="W90" s="707"/>
      <c r="X90" s="707"/>
      <c r="Y90" s="707"/>
      <c r="Z90" s="707"/>
      <c r="AA90" s="708"/>
      <c r="AB90" s="707"/>
      <c r="AC90" s="707"/>
      <c r="AD90" s="707"/>
      <c r="AE90" s="707"/>
    </row>
    <row r="91" spans="1:31" s="398" customFormat="1" ht="15">
      <c r="A91" s="263" t="s">
        <v>83</v>
      </c>
      <c r="B91" s="425">
        <f>SUM(D91:Q91)</f>
        <v>0</v>
      </c>
      <c r="C91" s="1003"/>
      <c r="D91" s="797">
        <f t="shared" ref="D91:Q91" si="22">D92*D93</f>
        <v>0</v>
      </c>
      <c r="E91" s="797">
        <f t="shared" si="22"/>
        <v>0</v>
      </c>
      <c r="F91" s="797">
        <f t="shared" si="22"/>
        <v>0</v>
      </c>
      <c r="G91" s="797">
        <f t="shared" si="22"/>
        <v>0</v>
      </c>
      <c r="H91" s="797">
        <f t="shared" si="22"/>
        <v>0</v>
      </c>
      <c r="I91" s="797">
        <f t="shared" si="22"/>
        <v>0</v>
      </c>
      <c r="J91" s="797">
        <f t="shared" si="22"/>
        <v>0</v>
      </c>
      <c r="K91" s="797">
        <f t="shared" si="22"/>
        <v>0</v>
      </c>
      <c r="L91" s="797">
        <f t="shared" si="22"/>
        <v>0</v>
      </c>
      <c r="M91" s="797">
        <f t="shared" si="22"/>
        <v>0</v>
      </c>
      <c r="N91" s="797">
        <f t="shared" si="22"/>
        <v>0</v>
      </c>
      <c r="O91" s="797">
        <f t="shared" si="22"/>
        <v>0</v>
      </c>
      <c r="P91" s="797">
        <f t="shared" si="22"/>
        <v>0</v>
      </c>
      <c r="Q91" s="797">
        <f t="shared" si="22"/>
        <v>0</v>
      </c>
      <c r="R91" s="667"/>
      <c r="S91" s="705"/>
      <c r="T91" s="705"/>
      <c r="U91" s="705"/>
      <c r="V91" s="705"/>
      <c r="W91" s="705"/>
      <c r="X91" s="705"/>
      <c r="Y91" s="705"/>
      <c r="Z91" s="705"/>
      <c r="AA91" s="706"/>
      <c r="AB91" s="705"/>
      <c r="AC91" s="705"/>
      <c r="AD91" s="705"/>
      <c r="AE91" s="705"/>
    </row>
    <row r="92" spans="1:31" s="709" customFormat="1" ht="11.25" customHeight="1">
      <c r="A92" s="376" t="s">
        <v>33</v>
      </c>
      <c r="B92" s="436" t="s">
        <v>32</v>
      </c>
      <c r="C92" s="1003"/>
      <c r="D92" s="437">
        <v>0</v>
      </c>
      <c r="E92" s="437">
        <v>0</v>
      </c>
      <c r="F92" s="437">
        <v>0</v>
      </c>
      <c r="G92" s="437">
        <v>0</v>
      </c>
      <c r="H92" s="437">
        <v>0</v>
      </c>
      <c r="I92" s="437">
        <v>0</v>
      </c>
      <c r="J92" s="437">
        <v>0</v>
      </c>
      <c r="K92" s="437">
        <v>0</v>
      </c>
      <c r="L92" s="437">
        <v>0</v>
      </c>
      <c r="M92" s="437">
        <v>0</v>
      </c>
      <c r="N92" s="437">
        <v>0</v>
      </c>
      <c r="O92" s="437">
        <v>0</v>
      </c>
      <c r="P92" s="437">
        <v>0</v>
      </c>
      <c r="Q92" s="437">
        <v>0</v>
      </c>
      <c r="R92" s="707"/>
      <c r="S92" s="707"/>
      <c r="T92" s="707"/>
      <c r="U92" s="707"/>
      <c r="V92" s="707"/>
      <c r="W92" s="707"/>
      <c r="X92" s="707"/>
      <c r="Y92" s="707"/>
      <c r="Z92" s="707"/>
      <c r="AA92" s="708"/>
      <c r="AB92" s="707"/>
      <c r="AC92" s="707"/>
      <c r="AD92" s="707"/>
      <c r="AE92" s="707"/>
    </row>
    <row r="93" spans="1:31" s="709" customFormat="1" ht="11.25" customHeight="1">
      <c r="A93" s="376" t="s">
        <v>34</v>
      </c>
      <c r="B93" s="436" t="s">
        <v>32</v>
      </c>
      <c r="C93" s="1003"/>
      <c r="D93" s="437">
        <v>0</v>
      </c>
      <c r="E93" s="437">
        <v>0</v>
      </c>
      <c r="F93" s="437">
        <v>0</v>
      </c>
      <c r="G93" s="437">
        <v>0</v>
      </c>
      <c r="H93" s="437">
        <v>0</v>
      </c>
      <c r="I93" s="437">
        <v>0</v>
      </c>
      <c r="J93" s="437">
        <v>0</v>
      </c>
      <c r="K93" s="437">
        <v>0</v>
      </c>
      <c r="L93" s="437">
        <v>0</v>
      </c>
      <c r="M93" s="437">
        <v>0</v>
      </c>
      <c r="N93" s="437">
        <v>0</v>
      </c>
      <c r="O93" s="437">
        <v>0</v>
      </c>
      <c r="P93" s="437">
        <v>0</v>
      </c>
      <c r="Q93" s="437">
        <v>0</v>
      </c>
      <c r="R93" s="707"/>
      <c r="S93" s="707"/>
      <c r="T93" s="707"/>
      <c r="U93" s="707"/>
      <c r="V93" s="707"/>
      <c r="W93" s="707"/>
      <c r="X93" s="707"/>
      <c r="Y93" s="707"/>
      <c r="Z93" s="707"/>
      <c r="AA93" s="708"/>
      <c r="AB93" s="707"/>
      <c r="AC93" s="707"/>
      <c r="AD93" s="707"/>
      <c r="AE93" s="707"/>
    </row>
    <row r="94" spans="1:31" s="398" customFormat="1" ht="15">
      <c r="A94" s="374" t="s">
        <v>27</v>
      </c>
      <c r="B94" s="425">
        <f>SUM(D94:Q94)</f>
        <v>0</v>
      </c>
      <c r="C94" s="1003"/>
      <c r="D94" s="797">
        <f t="shared" ref="D94:Q94" si="23">D95*D96</f>
        <v>0</v>
      </c>
      <c r="E94" s="797">
        <f t="shared" si="23"/>
        <v>0</v>
      </c>
      <c r="F94" s="797">
        <f t="shared" si="23"/>
        <v>0</v>
      </c>
      <c r="G94" s="797">
        <f t="shared" si="23"/>
        <v>0</v>
      </c>
      <c r="H94" s="797">
        <f t="shared" si="23"/>
        <v>0</v>
      </c>
      <c r="I94" s="797">
        <f t="shared" si="23"/>
        <v>0</v>
      </c>
      <c r="J94" s="797">
        <f t="shared" si="23"/>
        <v>0</v>
      </c>
      <c r="K94" s="797">
        <f t="shared" si="23"/>
        <v>0</v>
      </c>
      <c r="L94" s="797">
        <f t="shared" si="23"/>
        <v>0</v>
      </c>
      <c r="M94" s="797">
        <f t="shared" si="23"/>
        <v>0</v>
      </c>
      <c r="N94" s="797">
        <f t="shared" si="23"/>
        <v>0</v>
      </c>
      <c r="O94" s="797">
        <f t="shared" si="23"/>
        <v>0</v>
      </c>
      <c r="P94" s="797">
        <f t="shared" si="23"/>
        <v>0</v>
      </c>
      <c r="Q94" s="797">
        <f t="shared" si="23"/>
        <v>0</v>
      </c>
      <c r="R94" s="667"/>
      <c r="S94" s="705"/>
      <c r="T94" s="705"/>
      <c r="U94" s="705"/>
      <c r="V94" s="705"/>
      <c r="W94" s="705"/>
      <c r="X94" s="705"/>
      <c r="Y94" s="705"/>
      <c r="Z94" s="705"/>
      <c r="AA94" s="706"/>
      <c r="AB94" s="705"/>
      <c r="AC94" s="705"/>
      <c r="AD94" s="705"/>
      <c r="AE94" s="705"/>
    </row>
    <row r="95" spans="1:31" s="709" customFormat="1" ht="11.25" customHeight="1">
      <c r="A95" s="376" t="s">
        <v>35</v>
      </c>
      <c r="B95" s="436" t="s">
        <v>32</v>
      </c>
      <c r="C95" s="1003"/>
      <c r="D95" s="437">
        <v>0</v>
      </c>
      <c r="E95" s="437">
        <v>0</v>
      </c>
      <c r="F95" s="437">
        <v>0</v>
      </c>
      <c r="G95" s="437">
        <v>0</v>
      </c>
      <c r="H95" s="437">
        <v>0</v>
      </c>
      <c r="I95" s="437">
        <v>0</v>
      </c>
      <c r="J95" s="437">
        <v>0</v>
      </c>
      <c r="K95" s="437">
        <v>0</v>
      </c>
      <c r="L95" s="437">
        <v>0</v>
      </c>
      <c r="M95" s="437">
        <v>0</v>
      </c>
      <c r="N95" s="437">
        <v>0</v>
      </c>
      <c r="O95" s="437">
        <v>0</v>
      </c>
      <c r="P95" s="437">
        <v>0</v>
      </c>
      <c r="Q95" s="437">
        <v>0</v>
      </c>
      <c r="R95" s="707"/>
      <c r="S95" s="707"/>
      <c r="T95" s="707"/>
      <c r="U95" s="707"/>
      <c r="V95" s="707"/>
      <c r="W95" s="707"/>
      <c r="X95" s="707"/>
      <c r="Y95" s="707"/>
      <c r="Z95" s="707"/>
      <c r="AA95" s="708"/>
      <c r="AB95" s="707"/>
      <c r="AC95" s="707"/>
      <c r="AD95" s="707"/>
      <c r="AE95" s="707"/>
    </row>
    <row r="96" spans="1:31" s="709" customFormat="1" ht="11.25" customHeight="1">
      <c r="A96" s="376" t="s">
        <v>36</v>
      </c>
      <c r="B96" s="436" t="s">
        <v>32</v>
      </c>
      <c r="C96" s="1003"/>
      <c r="D96" s="437">
        <v>0</v>
      </c>
      <c r="E96" s="437">
        <v>0</v>
      </c>
      <c r="F96" s="437">
        <v>0</v>
      </c>
      <c r="G96" s="437">
        <v>0</v>
      </c>
      <c r="H96" s="437">
        <v>0</v>
      </c>
      <c r="I96" s="437">
        <v>0</v>
      </c>
      <c r="J96" s="437">
        <v>0</v>
      </c>
      <c r="K96" s="437">
        <v>0</v>
      </c>
      <c r="L96" s="437">
        <v>0</v>
      </c>
      <c r="M96" s="437">
        <v>0</v>
      </c>
      <c r="N96" s="437">
        <v>0</v>
      </c>
      <c r="O96" s="437">
        <v>0</v>
      </c>
      <c r="P96" s="437">
        <v>0</v>
      </c>
      <c r="Q96" s="437">
        <v>0</v>
      </c>
      <c r="R96" s="707"/>
      <c r="S96" s="707"/>
      <c r="T96" s="707"/>
      <c r="U96" s="707"/>
      <c r="V96" s="707"/>
      <c r="W96" s="707"/>
      <c r="X96" s="707"/>
      <c r="Y96" s="707"/>
      <c r="Z96" s="707"/>
      <c r="AA96" s="708"/>
      <c r="AB96" s="707"/>
      <c r="AC96" s="707"/>
      <c r="AD96" s="707"/>
      <c r="AE96" s="707"/>
    </row>
    <row r="97" spans="1:256" s="398" customFormat="1" ht="25.5">
      <c r="A97" s="263" t="s">
        <v>533</v>
      </c>
      <c r="B97" s="425">
        <f>SUM(D97:Q97)</f>
        <v>0</v>
      </c>
      <c r="C97" s="1003"/>
      <c r="D97" s="437">
        <v>0</v>
      </c>
      <c r="E97" s="437">
        <v>0</v>
      </c>
      <c r="F97" s="437">
        <v>0</v>
      </c>
      <c r="G97" s="437">
        <v>0</v>
      </c>
      <c r="H97" s="437">
        <v>0</v>
      </c>
      <c r="I97" s="437">
        <v>0</v>
      </c>
      <c r="J97" s="437">
        <v>0</v>
      </c>
      <c r="K97" s="437">
        <v>0</v>
      </c>
      <c r="L97" s="437">
        <v>0</v>
      </c>
      <c r="M97" s="437">
        <v>0</v>
      </c>
      <c r="N97" s="437">
        <v>0</v>
      </c>
      <c r="O97" s="437">
        <v>0</v>
      </c>
      <c r="P97" s="437">
        <v>0</v>
      </c>
      <c r="Q97" s="437">
        <v>0</v>
      </c>
      <c r="R97" s="667"/>
      <c r="S97" s="705"/>
      <c r="T97" s="705"/>
      <c r="U97" s="705"/>
      <c r="V97" s="705"/>
      <c r="W97" s="705"/>
      <c r="X97" s="705"/>
      <c r="Y97" s="705"/>
      <c r="Z97" s="705"/>
      <c r="AA97" s="706"/>
      <c r="AB97" s="705"/>
      <c r="AC97" s="705"/>
      <c r="AD97" s="705"/>
      <c r="AE97" s="705"/>
    </row>
    <row r="98" spans="1:256" s="398" customFormat="1" ht="15" customHeight="1">
      <c r="A98" s="263" t="s">
        <v>54</v>
      </c>
      <c r="B98" s="425">
        <f>SUM(D98:Q98)</f>
        <v>0</v>
      </c>
      <c r="C98" s="1003"/>
      <c r="D98" s="437">
        <v>0</v>
      </c>
      <c r="E98" s="437">
        <v>0</v>
      </c>
      <c r="F98" s="437">
        <v>0</v>
      </c>
      <c r="G98" s="437">
        <v>0</v>
      </c>
      <c r="H98" s="437">
        <v>0</v>
      </c>
      <c r="I98" s="437">
        <v>0</v>
      </c>
      <c r="J98" s="437">
        <v>0</v>
      </c>
      <c r="K98" s="437">
        <v>0</v>
      </c>
      <c r="L98" s="437">
        <v>0</v>
      </c>
      <c r="M98" s="437">
        <v>0</v>
      </c>
      <c r="N98" s="437">
        <v>0</v>
      </c>
      <c r="O98" s="437">
        <v>0</v>
      </c>
      <c r="P98" s="437">
        <v>0</v>
      </c>
      <c r="Q98" s="437">
        <v>0</v>
      </c>
      <c r="R98" s="667"/>
      <c r="S98" s="705"/>
      <c r="T98" s="705"/>
      <c r="U98" s="705"/>
      <c r="V98" s="705"/>
      <c r="W98" s="705"/>
      <c r="X98" s="705"/>
      <c r="Y98" s="705"/>
      <c r="Z98" s="705"/>
      <c r="AA98" s="706"/>
      <c r="AB98" s="705"/>
      <c r="AC98" s="705"/>
      <c r="AD98" s="705"/>
      <c r="AE98" s="705"/>
    </row>
    <row r="99" spans="1:256" s="398" customFormat="1" ht="15" hidden="1" customHeight="1">
      <c r="A99" s="454" t="s">
        <v>530</v>
      </c>
      <c r="B99" s="425">
        <f>SUM(C99:M99)</f>
        <v>0</v>
      </c>
      <c r="C99" s="1003"/>
      <c r="D99" s="437">
        <v>0</v>
      </c>
      <c r="E99" s="437">
        <v>0</v>
      </c>
      <c r="F99" s="437">
        <v>0</v>
      </c>
      <c r="G99" s="437">
        <v>0</v>
      </c>
      <c r="H99" s="437">
        <v>0</v>
      </c>
      <c r="I99" s="437">
        <v>0</v>
      </c>
      <c r="J99" s="437">
        <v>0</v>
      </c>
      <c r="K99" s="437">
        <v>0</v>
      </c>
      <c r="L99" s="437">
        <v>0</v>
      </c>
      <c r="M99" s="437">
        <v>0</v>
      </c>
      <c r="N99" s="437">
        <v>0</v>
      </c>
      <c r="O99" s="437">
        <v>0</v>
      </c>
      <c r="P99" s="437">
        <v>0</v>
      </c>
      <c r="Q99" s="437">
        <v>0</v>
      </c>
      <c r="R99" s="667"/>
      <c r="S99" s="705"/>
      <c r="T99" s="705"/>
      <c r="U99" s="705"/>
      <c r="V99" s="705"/>
      <c r="W99" s="705"/>
      <c r="X99" s="705"/>
      <c r="Y99" s="705"/>
      <c r="Z99" s="705"/>
      <c r="AA99" s="706"/>
      <c r="AB99" s="705"/>
      <c r="AC99" s="705"/>
      <c r="AD99" s="705"/>
      <c r="AE99" s="705"/>
    </row>
    <row r="100" spans="1:256" s="398" customFormat="1" ht="15">
      <c r="A100" s="263" t="s">
        <v>531</v>
      </c>
      <c r="B100" s="425">
        <f>SUM(D100:Q100)</f>
        <v>0</v>
      </c>
      <c r="C100" s="1003"/>
      <c r="D100" s="437">
        <v>0</v>
      </c>
      <c r="E100" s="437">
        <v>0</v>
      </c>
      <c r="F100" s="437">
        <v>0</v>
      </c>
      <c r="G100" s="437">
        <v>0</v>
      </c>
      <c r="H100" s="437">
        <v>0</v>
      </c>
      <c r="I100" s="437">
        <v>0</v>
      </c>
      <c r="J100" s="437">
        <v>0</v>
      </c>
      <c r="K100" s="437">
        <v>0</v>
      </c>
      <c r="L100" s="437">
        <v>0</v>
      </c>
      <c r="M100" s="437">
        <v>0</v>
      </c>
      <c r="N100" s="437">
        <v>0</v>
      </c>
      <c r="O100" s="437">
        <v>0</v>
      </c>
      <c r="P100" s="437">
        <v>0</v>
      </c>
      <c r="Q100" s="437">
        <v>0</v>
      </c>
      <c r="R100" s="667"/>
      <c r="S100" s="705"/>
      <c r="T100" s="705"/>
      <c r="U100" s="705"/>
      <c r="V100" s="705"/>
      <c r="W100" s="705"/>
      <c r="X100" s="705"/>
      <c r="Y100" s="705"/>
      <c r="Z100" s="705"/>
      <c r="AA100" s="706"/>
      <c r="AB100" s="705"/>
      <c r="AC100" s="705"/>
      <c r="AD100" s="705"/>
      <c r="AE100" s="705"/>
    </row>
    <row r="101" spans="1:256" s="398" customFormat="1" ht="15">
      <c r="A101" s="263" t="s">
        <v>339</v>
      </c>
      <c r="B101" s="425">
        <f>SUM(D101:Q101)</f>
        <v>0</v>
      </c>
      <c r="C101" s="1003"/>
      <c r="D101" s="437">
        <v>0</v>
      </c>
      <c r="E101" s="437">
        <v>0</v>
      </c>
      <c r="F101" s="437">
        <v>0</v>
      </c>
      <c r="G101" s="437">
        <v>0</v>
      </c>
      <c r="H101" s="437">
        <v>0</v>
      </c>
      <c r="I101" s="437">
        <v>0</v>
      </c>
      <c r="J101" s="437">
        <v>0</v>
      </c>
      <c r="K101" s="437">
        <v>0</v>
      </c>
      <c r="L101" s="437">
        <v>0</v>
      </c>
      <c r="M101" s="437">
        <v>0</v>
      </c>
      <c r="N101" s="437">
        <v>0</v>
      </c>
      <c r="O101" s="437">
        <v>0</v>
      </c>
      <c r="P101" s="437">
        <v>0</v>
      </c>
      <c r="Q101" s="437">
        <v>0</v>
      </c>
      <c r="R101" s="667"/>
      <c r="S101" s="705"/>
      <c r="T101" s="705"/>
      <c r="U101" s="705"/>
      <c r="V101" s="705"/>
      <c r="W101" s="705"/>
      <c r="X101" s="705"/>
      <c r="Y101" s="705"/>
      <c r="Z101" s="705"/>
      <c r="AA101" s="706"/>
      <c r="AB101" s="705"/>
      <c r="AC101" s="705"/>
      <c r="AD101" s="705"/>
      <c r="AE101" s="705"/>
    </row>
    <row r="102" spans="1:256" s="398" customFormat="1" ht="25.5">
      <c r="A102" s="263" t="s">
        <v>222</v>
      </c>
      <c r="B102" s="425">
        <f>SUM(D102:Q102)</f>
        <v>18459426.440000005</v>
      </c>
      <c r="C102" s="1003"/>
      <c r="D102" s="437">
        <f>D25</f>
        <v>1318530.46</v>
      </c>
      <c r="E102" s="437">
        <f t="shared" ref="E102:Q102" si="24">E25</f>
        <v>1318530.46</v>
      </c>
      <c r="F102" s="437">
        <f t="shared" si="24"/>
        <v>1318530.46</v>
      </c>
      <c r="G102" s="437">
        <f t="shared" si="24"/>
        <v>1318530.46</v>
      </c>
      <c r="H102" s="437">
        <f t="shared" si="24"/>
        <v>1318530.46</v>
      </c>
      <c r="I102" s="437">
        <f t="shared" si="24"/>
        <v>1318530.46</v>
      </c>
      <c r="J102" s="437">
        <f t="shared" si="24"/>
        <v>1318530.46</v>
      </c>
      <c r="K102" s="437">
        <f t="shared" si="24"/>
        <v>1318530.46</v>
      </c>
      <c r="L102" s="437">
        <f t="shared" si="24"/>
        <v>1318530.46</v>
      </c>
      <c r="M102" s="437">
        <f t="shared" si="24"/>
        <v>1318530.46</v>
      </c>
      <c r="N102" s="437">
        <f t="shared" si="24"/>
        <v>1318530.46</v>
      </c>
      <c r="O102" s="437">
        <f t="shared" si="24"/>
        <v>1318530.46</v>
      </c>
      <c r="P102" s="437">
        <f t="shared" si="24"/>
        <v>1318530.46</v>
      </c>
      <c r="Q102" s="437">
        <f t="shared" si="24"/>
        <v>1318530.46</v>
      </c>
      <c r="R102" s="667"/>
      <c r="S102" s="705"/>
      <c r="T102" s="705"/>
      <c r="U102" s="705"/>
      <c r="V102" s="705"/>
      <c r="W102" s="705"/>
      <c r="X102" s="705"/>
      <c r="Y102" s="705"/>
      <c r="Z102" s="705"/>
      <c r="AA102" s="706"/>
      <c r="AB102" s="705"/>
      <c r="AC102" s="705"/>
      <c r="AD102" s="705"/>
      <c r="AE102" s="705"/>
    </row>
    <row r="103" spans="1:256" s="398" customFormat="1" ht="15">
      <c r="A103" s="263" t="s">
        <v>49</v>
      </c>
      <c r="B103" s="425">
        <f>SUM(D103:Q103)</f>
        <v>0</v>
      </c>
      <c r="C103" s="1003"/>
      <c r="D103" s="437">
        <v>0</v>
      </c>
      <c r="E103" s="437">
        <v>0</v>
      </c>
      <c r="F103" s="437">
        <v>0</v>
      </c>
      <c r="G103" s="437">
        <v>0</v>
      </c>
      <c r="H103" s="437">
        <v>0</v>
      </c>
      <c r="I103" s="437">
        <v>0</v>
      </c>
      <c r="J103" s="437">
        <v>0</v>
      </c>
      <c r="K103" s="437">
        <v>0</v>
      </c>
      <c r="L103" s="437">
        <v>0</v>
      </c>
      <c r="M103" s="437">
        <v>0</v>
      </c>
      <c r="N103" s="437">
        <v>0</v>
      </c>
      <c r="O103" s="437">
        <v>0</v>
      </c>
      <c r="P103" s="437">
        <v>0</v>
      </c>
      <c r="Q103" s="437">
        <v>0</v>
      </c>
      <c r="R103" s="667"/>
      <c r="S103" s="705"/>
      <c r="T103" s="705"/>
      <c r="U103" s="705"/>
      <c r="V103" s="705"/>
      <c r="W103" s="705"/>
      <c r="X103" s="705"/>
      <c r="Y103" s="705"/>
      <c r="Z103" s="705"/>
      <c r="AA103" s="706"/>
      <c r="AB103" s="705"/>
      <c r="AC103" s="705"/>
      <c r="AD103" s="705"/>
      <c r="AE103" s="705"/>
    </row>
    <row r="104" spans="1:256" s="398" customFormat="1" ht="15">
      <c r="A104" s="263" t="s">
        <v>50</v>
      </c>
      <c r="B104" s="425">
        <f>SUM(D104:Q104)</f>
        <v>0</v>
      </c>
      <c r="C104" s="1003"/>
      <c r="D104" s="797">
        <f t="shared" ref="D104:Q104" si="25">D105*D106</f>
        <v>0</v>
      </c>
      <c r="E104" s="797">
        <f t="shared" si="25"/>
        <v>0</v>
      </c>
      <c r="F104" s="797">
        <f t="shared" si="25"/>
        <v>0</v>
      </c>
      <c r="G104" s="797">
        <f t="shared" si="25"/>
        <v>0</v>
      </c>
      <c r="H104" s="797">
        <f t="shared" si="25"/>
        <v>0</v>
      </c>
      <c r="I104" s="797">
        <f t="shared" si="25"/>
        <v>0</v>
      </c>
      <c r="J104" s="797">
        <f t="shared" si="25"/>
        <v>0</v>
      </c>
      <c r="K104" s="797">
        <f t="shared" si="25"/>
        <v>0</v>
      </c>
      <c r="L104" s="797">
        <f t="shared" si="25"/>
        <v>0</v>
      </c>
      <c r="M104" s="797">
        <f t="shared" si="25"/>
        <v>0</v>
      </c>
      <c r="N104" s="797">
        <f t="shared" si="25"/>
        <v>0</v>
      </c>
      <c r="O104" s="797">
        <f t="shared" si="25"/>
        <v>0</v>
      </c>
      <c r="P104" s="797">
        <f t="shared" si="25"/>
        <v>0</v>
      </c>
      <c r="Q104" s="797">
        <f t="shared" si="25"/>
        <v>0</v>
      </c>
      <c r="R104" s="667"/>
      <c r="S104" s="705"/>
      <c r="T104" s="705"/>
      <c r="U104" s="705"/>
      <c r="V104" s="705"/>
      <c r="W104" s="705"/>
      <c r="X104" s="705"/>
      <c r="Y104" s="705"/>
      <c r="Z104" s="705"/>
      <c r="AA104" s="706"/>
      <c r="AB104" s="705"/>
      <c r="AC104" s="705"/>
      <c r="AD104" s="705"/>
      <c r="AE104" s="705"/>
    </row>
    <row r="105" spans="1:256" s="709" customFormat="1" ht="11.25" customHeight="1">
      <c r="A105" s="376" t="s">
        <v>51</v>
      </c>
      <c r="B105" s="436" t="s">
        <v>32</v>
      </c>
      <c r="C105" s="1003"/>
      <c r="D105" s="437">
        <v>0</v>
      </c>
      <c r="E105" s="437">
        <v>0</v>
      </c>
      <c r="F105" s="437">
        <v>0</v>
      </c>
      <c r="G105" s="437">
        <v>0</v>
      </c>
      <c r="H105" s="437">
        <v>0</v>
      </c>
      <c r="I105" s="437">
        <v>0</v>
      </c>
      <c r="J105" s="437">
        <v>0</v>
      </c>
      <c r="K105" s="437">
        <v>0</v>
      </c>
      <c r="L105" s="437">
        <v>0</v>
      </c>
      <c r="M105" s="437">
        <v>0</v>
      </c>
      <c r="N105" s="437">
        <v>0</v>
      </c>
      <c r="O105" s="437">
        <v>0</v>
      </c>
      <c r="P105" s="437">
        <v>0</v>
      </c>
      <c r="Q105" s="437">
        <v>0</v>
      </c>
      <c r="R105" s="707"/>
      <c r="S105" s="707"/>
      <c r="T105" s="707"/>
      <c r="U105" s="707"/>
      <c r="V105" s="707"/>
      <c r="W105" s="707"/>
      <c r="X105" s="707"/>
      <c r="Y105" s="707"/>
      <c r="Z105" s="707"/>
      <c r="AA105" s="708"/>
      <c r="AB105" s="707"/>
      <c r="AC105" s="707"/>
      <c r="AD105" s="707"/>
      <c r="AE105" s="707"/>
    </row>
    <row r="106" spans="1:256" s="709" customFormat="1" ht="11.25" customHeight="1">
      <c r="A106" s="376" t="s">
        <v>52</v>
      </c>
      <c r="B106" s="436" t="s">
        <v>32</v>
      </c>
      <c r="C106" s="1003"/>
      <c r="D106" s="437">
        <v>0</v>
      </c>
      <c r="E106" s="437">
        <v>0</v>
      </c>
      <c r="F106" s="437">
        <v>0</v>
      </c>
      <c r="G106" s="437">
        <v>0</v>
      </c>
      <c r="H106" s="437">
        <v>0</v>
      </c>
      <c r="I106" s="437">
        <v>0</v>
      </c>
      <c r="J106" s="437">
        <v>0</v>
      </c>
      <c r="K106" s="437">
        <v>0</v>
      </c>
      <c r="L106" s="437">
        <v>0</v>
      </c>
      <c r="M106" s="437">
        <v>0</v>
      </c>
      <c r="N106" s="437">
        <v>0</v>
      </c>
      <c r="O106" s="437">
        <v>0</v>
      </c>
      <c r="P106" s="437">
        <v>0</v>
      </c>
      <c r="Q106" s="437">
        <v>0</v>
      </c>
      <c r="R106" s="707"/>
      <c r="S106" s="707"/>
      <c r="T106" s="707"/>
      <c r="U106" s="707"/>
      <c r="V106" s="707"/>
      <c r="W106" s="707"/>
      <c r="X106" s="707"/>
      <c r="Y106" s="707"/>
      <c r="Z106" s="707"/>
      <c r="AA106" s="708"/>
      <c r="AB106" s="707"/>
      <c r="AC106" s="707"/>
      <c r="AD106" s="707"/>
      <c r="AE106" s="707"/>
    </row>
    <row r="107" spans="1:256" s="398" customFormat="1" ht="15">
      <c r="A107" s="263" t="s">
        <v>106</v>
      </c>
      <c r="B107" s="425">
        <f>SUM(D107:Q107)</f>
        <v>0</v>
      </c>
      <c r="C107" s="1003"/>
      <c r="D107" s="437">
        <v>0</v>
      </c>
      <c r="E107" s="437">
        <v>0</v>
      </c>
      <c r="F107" s="437">
        <v>0</v>
      </c>
      <c r="G107" s="437">
        <v>0</v>
      </c>
      <c r="H107" s="437">
        <v>0</v>
      </c>
      <c r="I107" s="437">
        <v>0</v>
      </c>
      <c r="J107" s="437">
        <v>0</v>
      </c>
      <c r="K107" s="437">
        <v>0</v>
      </c>
      <c r="L107" s="437">
        <v>0</v>
      </c>
      <c r="M107" s="437">
        <v>0</v>
      </c>
      <c r="N107" s="437">
        <v>0</v>
      </c>
      <c r="O107" s="437">
        <v>0</v>
      </c>
      <c r="P107" s="437">
        <v>0</v>
      </c>
      <c r="Q107" s="437">
        <v>0</v>
      </c>
      <c r="R107" s="667"/>
      <c r="S107" s="705"/>
      <c r="T107" s="705"/>
      <c r="U107" s="705"/>
      <c r="V107" s="705"/>
      <c r="W107" s="705"/>
      <c r="X107" s="705"/>
      <c r="Y107" s="705"/>
      <c r="Z107" s="705"/>
      <c r="AA107" s="706"/>
      <c r="AB107" s="705"/>
      <c r="AC107" s="705"/>
      <c r="AD107" s="705"/>
      <c r="AE107" s="705"/>
    </row>
    <row r="108" spans="1:256" s="398" customFormat="1" ht="24">
      <c r="A108" s="874" t="s">
        <v>170</v>
      </c>
      <c r="B108" s="425">
        <f>SUM(D108:Q108)</f>
        <v>0</v>
      </c>
      <c r="C108" s="1003"/>
      <c r="D108" s="437">
        <v>0</v>
      </c>
      <c r="E108" s="437">
        <v>0</v>
      </c>
      <c r="F108" s="437">
        <v>0</v>
      </c>
      <c r="G108" s="437">
        <v>0</v>
      </c>
      <c r="H108" s="437">
        <v>0</v>
      </c>
      <c r="I108" s="437">
        <v>0</v>
      </c>
      <c r="J108" s="437">
        <v>0</v>
      </c>
      <c r="K108" s="437">
        <v>0</v>
      </c>
      <c r="L108" s="437">
        <v>0</v>
      </c>
      <c r="M108" s="437">
        <v>0</v>
      </c>
      <c r="N108" s="437">
        <v>0</v>
      </c>
      <c r="O108" s="437">
        <v>0</v>
      </c>
      <c r="P108" s="437">
        <v>0</v>
      </c>
      <c r="Q108" s="437">
        <v>0</v>
      </c>
      <c r="R108" s="667"/>
      <c r="S108" s="705"/>
      <c r="T108" s="705"/>
      <c r="U108" s="705"/>
      <c r="V108" s="705"/>
      <c r="W108" s="705"/>
      <c r="X108" s="705"/>
      <c r="Y108" s="705"/>
      <c r="Z108" s="705"/>
      <c r="AA108" s="706"/>
      <c r="AB108" s="705"/>
      <c r="AC108" s="705"/>
      <c r="AD108" s="705"/>
      <c r="AE108" s="705"/>
    </row>
    <row r="109" spans="1:256" s="615" customFormat="1" ht="24">
      <c r="A109" s="874" t="s">
        <v>171</v>
      </c>
      <c r="B109" s="425">
        <f>SUM(D109:Q109)</f>
        <v>0</v>
      </c>
      <c r="C109" s="1003"/>
      <c r="D109" s="437">
        <v>0</v>
      </c>
      <c r="E109" s="437">
        <v>0</v>
      </c>
      <c r="F109" s="437">
        <v>0</v>
      </c>
      <c r="G109" s="437">
        <v>0</v>
      </c>
      <c r="H109" s="437">
        <v>0</v>
      </c>
      <c r="I109" s="437">
        <v>0</v>
      </c>
      <c r="J109" s="437">
        <v>0</v>
      </c>
      <c r="K109" s="437">
        <v>0</v>
      </c>
      <c r="L109" s="437">
        <v>0</v>
      </c>
      <c r="M109" s="437">
        <v>0</v>
      </c>
      <c r="N109" s="437">
        <v>0</v>
      </c>
      <c r="O109" s="437">
        <v>0</v>
      </c>
      <c r="P109" s="437">
        <v>0</v>
      </c>
      <c r="Q109" s="437">
        <v>0</v>
      </c>
      <c r="R109" s="711"/>
      <c r="S109" s="711"/>
      <c r="T109" s="711"/>
      <c r="U109" s="711"/>
      <c r="V109" s="711"/>
      <c r="W109" s="711"/>
      <c r="X109" s="711"/>
      <c r="Y109" s="711"/>
      <c r="Z109" s="711"/>
      <c r="AA109" s="711"/>
      <c r="AB109" s="711"/>
      <c r="AC109" s="711"/>
      <c r="AD109" s="711"/>
      <c r="AE109" s="711"/>
      <c r="AF109" s="712"/>
      <c r="AG109" s="712"/>
      <c r="AH109" s="712"/>
      <c r="AI109" s="712"/>
      <c r="AJ109" s="712"/>
      <c r="AK109" s="712"/>
      <c r="AL109" s="712"/>
      <c r="AM109" s="712"/>
      <c r="AN109" s="712"/>
      <c r="AO109" s="712"/>
      <c r="AP109" s="712"/>
      <c r="AQ109" s="712"/>
      <c r="AR109" s="712"/>
      <c r="AS109" s="712"/>
      <c r="AT109" s="712"/>
      <c r="AU109" s="712"/>
      <c r="AV109" s="712"/>
      <c r="AW109" s="712"/>
      <c r="AX109" s="712"/>
      <c r="AY109" s="712"/>
      <c r="AZ109" s="712"/>
      <c r="BA109" s="712"/>
      <c r="BB109" s="712"/>
      <c r="BC109" s="712"/>
      <c r="BD109" s="712"/>
      <c r="BE109" s="712"/>
      <c r="BF109" s="712"/>
      <c r="BG109" s="712"/>
      <c r="BH109" s="712"/>
      <c r="BI109" s="712"/>
      <c r="BJ109" s="712"/>
      <c r="BK109" s="712"/>
      <c r="BL109" s="712"/>
      <c r="BM109" s="712"/>
      <c r="BN109" s="712"/>
      <c r="BO109" s="712"/>
      <c r="BP109" s="712"/>
      <c r="BQ109" s="712"/>
      <c r="BR109" s="712"/>
      <c r="BS109" s="712"/>
      <c r="BT109" s="712"/>
      <c r="BU109" s="712"/>
      <c r="BV109" s="712"/>
      <c r="BW109" s="712"/>
      <c r="BX109" s="712"/>
      <c r="BY109" s="712"/>
      <c r="BZ109" s="712"/>
      <c r="CA109" s="712"/>
      <c r="CB109" s="712"/>
      <c r="CC109" s="712"/>
      <c r="CD109" s="712"/>
      <c r="CE109" s="712"/>
      <c r="CF109" s="712"/>
      <c r="CG109" s="712"/>
      <c r="CH109" s="712"/>
      <c r="CI109" s="712"/>
      <c r="CJ109" s="712"/>
      <c r="CK109" s="712"/>
      <c r="CL109" s="712"/>
      <c r="CM109" s="712"/>
      <c r="CN109" s="712"/>
      <c r="CO109" s="712"/>
      <c r="CP109" s="712"/>
      <c r="CQ109" s="712"/>
      <c r="CR109" s="712"/>
      <c r="CS109" s="712"/>
      <c r="CT109" s="712"/>
      <c r="CU109" s="712"/>
      <c r="CV109" s="712"/>
      <c r="CW109" s="712"/>
      <c r="CX109" s="712"/>
      <c r="CY109" s="712"/>
      <c r="CZ109" s="712"/>
      <c r="DA109" s="712"/>
      <c r="DB109" s="712"/>
      <c r="DC109" s="712"/>
      <c r="DD109" s="712"/>
      <c r="DE109" s="712"/>
      <c r="DF109" s="712"/>
      <c r="DG109" s="712"/>
      <c r="DH109" s="712"/>
      <c r="DI109" s="712"/>
      <c r="DJ109" s="712"/>
      <c r="DK109" s="712"/>
      <c r="DL109" s="712"/>
      <c r="DM109" s="712"/>
      <c r="DN109" s="712"/>
      <c r="DO109" s="712"/>
      <c r="DP109" s="712"/>
      <c r="DQ109" s="712"/>
      <c r="DR109" s="712"/>
      <c r="DS109" s="712"/>
      <c r="DT109" s="712"/>
      <c r="DU109" s="712"/>
      <c r="DV109" s="712"/>
      <c r="DW109" s="712"/>
      <c r="DX109" s="712"/>
      <c r="DY109" s="712"/>
      <c r="DZ109" s="712"/>
      <c r="EA109" s="712"/>
      <c r="EB109" s="712"/>
      <c r="EC109" s="712"/>
      <c r="ED109" s="712"/>
      <c r="EE109" s="712"/>
      <c r="EF109" s="712"/>
      <c r="EG109" s="712"/>
      <c r="EH109" s="712"/>
      <c r="EI109" s="712"/>
      <c r="EJ109" s="712"/>
      <c r="EK109" s="712"/>
      <c r="EL109" s="712"/>
      <c r="EM109" s="712"/>
      <c r="EN109" s="712"/>
      <c r="EO109" s="712"/>
      <c r="EP109" s="712"/>
      <c r="EQ109" s="712"/>
      <c r="ER109" s="712"/>
      <c r="ES109" s="712"/>
      <c r="ET109" s="712"/>
      <c r="EU109" s="712"/>
      <c r="EV109" s="712"/>
      <c r="EW109" s="712"/>
      <c r="EX109" s="712"/>
      <c r="EY109" s="712"/>
      <c r="EZ109" s="712"/>
      <c r="FA109" s="712"/>
      <c r="FB109" s="712"/>
      <c r="FC109" s="712"/>
      <c r="FD109" s="712"/>
      <c r="FE109" s="712"/>
      <c r="FF109" s="712"/>
      <c r="FG109" s="712"/>
      <c r="FH109" s="712"/>
      <c r="FI109" s="712"/>
      <c r="FJ109" s="712"/>
      <c r="FK109" s="712"/>
      <c r="FL109" s="712"/>
      <c r="FM109" s="712"/>
      <c r="FN109" s="712"/>
      <c r="FO109" s="712"/>
      <c r="FP109" s="712"/>
      <c r="FQ109" s="712"/>
      <c r="FR109" s="712"/>
      <c r="FS109" s="712"/>
      <c r="FT109" s="712"/>
      <c r="FU109" s="712"/>
      <c r="FV109" s="712"/>
      <c r="FW109" s="712"/>
      <c r="FX109" s="712"/>
      <c r="FY109" s="712"/>
      <c r="FZ109" s="712"/>
      <c r="GA109" s="712"/>
      <c r="GB109" s="712"/>
      <c r="GC109" s="712"/>
      <c r="GD109" s="712"/>
      <c r="GE109" s="712"/>
      <c r="GF109" s="712"/>
      <c r="GG109" s="712"/>
      <c r="GH109" s="712"/>
      <c r="GI109" s="712"/>
      <c r="GJ109" s="712"/>
      <c r="GK109" s="712"/>
      <c r="GL109" s="712"/>
      <c r="GM109" s="712"/>
      <c r="GN109" s="712"/>
      <c r="GO109" s="712"/>
      <c r="GP109" s="712"/>
      <c r="GQ109" s="712"/>
      <c r="GR109" s="712"/>
      <c r="GS109" s="712"/>
      <c r="GT109" s="712"/>
      <c r="GU109" s="712"/>
      <c r="GV109" s="712"/>
      <c r="GW109" s="712"/>
      <c r="GX109" s="712"/>
      <c r="GY109" s="712"/>
      <c r="GZ109" s="712"/>
      <c r="HA109" s="712"/>
      <c r="HB109" s="712"/>
      <c r="HC109" s="712"/>
      <c r="HD109" s="712"/>
      <c r="HE109" s="712"/>
      <c r="HF109" s="712"/>
      <c r="HG109" s="712"/>
      <c r="HH109" s="712"/>
      <c r="HI109" s="712"/>
      <c r="HJ109" s="712"/>
      <c r="HK109" s="712"/>
      <c r="HL109" s="712"/>
      <c r="HM109" s="712"/>
      <c r="HN109" s="712"/>
      <c r="HO109" s="712"/>
      <c r="HP109" s="712"/>
      <c r="HQ109" s="712"/>
      <c r="HR109" s="712"/>
      <c r="HS109" s="712"/>
      <c r="HT109" s="712"/>
      <c r="HU109" s="712"/>
      <c r="HV109" s="712"/>
      <c r="HW109" s="712"/>
      <c r="HX109" s="712"/>
      <c r="HY109" s="712"/>
      <c r="HZ109" s="712"/>
      <c r="IA109" s="712"/>
      <c r="IB109" s="712"/>
      <c r="IC109" s="712"/>
      <c r="ID109" s="712"/>
      <c r="IE109" s="712"/>
      <c r="IF109" s="712"/>
      <c r="IG109" s="712"/>
      <c r="IH109" s="712"/>
      <c r="II109" s="712"/>
      <c r="IJ109" s="712"/>
      <c r="IK109" s="712"/>
      <c r="IL109" s="712"/>
      <c r="IM109" s="712"/>
      <c r="IN109" s="712"/>
      <c r="IO109" s="712"/>
      <c r="IP109" s="712"/>
      <c r="IQ109" s="712"/>
      <c r="IR109" s="712"/>
      <c r="IS109" s="712"/>
      <c r="IT109" s="712"/>
      <c r="IU109" s="712"/>
      <c r="IV109" s="712"/>
    </row>
    <row r="110" spans="1:256" s="716" customFormat="1" ht="26.25" customHeight="1">
      <c r="A110" s="377" t="s">
        <v>932</v>
      </c>
      <c r="B110" s="425">
        <f>SUM(D110:Q110)</f>
        <v>21156162.440000005</v>
      </c>
      <c r="C110" s="1003"/>
      <c r="D110" s="438">
        <f t="shared" ref="D110:Q110" si="26">D85+D88+D91+D94+SUM(D97:D101)+SUM(D102:D104)+SUM(D107:D109)</f>
        <v>1511154.46</v>
      </c>
      <c r="E110" s="438">
        <f t="shared" si="26"/>
        <v>1511154.46</v>
      </c>
      <c r="F110" s="438">
        <f t="shared" si="26"/>
        <v>1511154.46</v>
      </c>
      <c r="G110" s="438">
        <f t="shared" si="26"/>
        <v>1511154.46</v>
      </c>
      <c r="H110" s="438">
        <f t="shared" si="26"/>
        <v>1511154.46</v>
      </c>
      <c r="I110" s="438">
        <f t="shared" si="26"/>
        <v>1511154.46</v>
      </c>
      <c r="J110" s="438">
        <f t="shared" si="26"/>
        <v>1511154.46</v>
      </c>
      <c r="K110" s="438">
        <f t="shared" si="26"/>
        <v>1511154.46</v>
      </c>
      <c r="L110" s="438">
        <f t="shared" si="26"/>
        <v>1511154.46</v>
      </c>
      <c r="M110" s="438">
        <f t="shared" si="26"/>
        <v>1511154.46</v>
      </c>
      <c r="N110" s="438">
        <f t="shared" si="26"/>
        <v>1511154.46</v>
      </c>
      <c r="O110" s="438">
        <f t="shared" si="26"/>
        <v>1511154.46</v>
      </c>
      <c r="P110" s="438">
        <f t="shared" si="26"/>
        <v>1511154.46</v>
      </c>
      <c r="Q110" s="438">
        <f t="shared" si="26"/>
        <v>1511154.46</v>
      </c>
      <c r="R110" s="713"/>
      <c r="S110" s="714"/>
      <c r="T110" s="714"/>
      <c r="U110" s="714"/>
      <c r="V110" s="714"/>
      <c r="W110" s="714"/>
      <c r="X110" s="714"/>
      <c r="Y110" s="714"/>
      <c r="Z110" s="714"/>
      <c r="AA110" s="715"/>
      <c r="AB110" s="714"/>
      <c r="AC110" s="714"/>
      <c r="AD110" s="714"/>
      <c r="AE110" s="714"/>
    </row>
    <row r="111" spans="1:256" s="720" customFormat="1" ht="14.25" customHeight="1">
      <c r="A111" s="378" t="s">
        <v>55</v>
      </c>
      <c r="B111" s="425"/>
      <c r="C111" s="1003"/>
      <c r="D111" s="425"/>
      <c r="E111" s="425"/>
      <c r="F111" s="425"/>
      <c r="G111" s="425"/>
      <c r="H111" s="425"/>
      <c r="I111" s="425"/>
      <c r="J111" s="425"/>
      <c r="K111" s="425"/>
      <c r="L111" s="425"/>
      <c r="M111" s="425"/>
      <c r="N111" s="425"/>
      <c r="O111" s="425"/>
      <c r="P111" s="425"/>
      <c r="Q111" s="425"/>
      <c r="R111" s="717"/>
      <c r="S111" s="718"/>
      <c r="T111" s="718"/>
      <c r="U111" s="718"/>
      <c r="V111" s="718"/>
      <c r="W111" s="718"/>
      <c r="X111" s="718"/>
      <c r="Y111" s="718"/>
      <c r="Z111" s="718"/>
      <c r="AA111" s="719"/>
      <c r="AB111" s="718"/>
      <c r="AC111" s="718"/>
      <c r="AD111" s="718"/>
      <c r="AE111" s="718"/>
    </row>
    <row r="112" spans="1:256" s="721" customFormat="1" ht="15">
      <c r="A112" s="263" t="s">
        <v>535</v>
      </c>
      <c r="B112" s="425">
        <f>SUM(D112:Q112)</f>
        <v>2740136</v>
      </c>
      <c r="C112" s="1003"/>
      <c r="D112" s="797">
        <f t="shared" ref="D112:Q112" si="27">D113*D114+D115*D116</f>
        <v>195724</v>
      </c>
      <c r="E112" s="797">
        <f t="shared" si="27"/>
        <v>195724</v>
      </c>
      <c r="F112" s="797">
        <f t="shared" si="27"/>
        <v>195724</v>
      </c>
      <c r="G112" s="797">
        <f t="shared" si="27"/>
        <v>195724</v>
      </c>
      <c r="H112" s="797">
        <f t="shared" si="27"/>
        <v>195724</v>
      </c>
      <c r="I112" s="797">
        <f t="shared" si="27"/>
        <v>195724</v>
      </c>
      <c r="J112" s="797">
        <f t="shared" si="27"/>
        <v>195724</v>
      </c>
      <c r="K112" s="797">
        <f t="shared" si="27"/>
        <v>195724</v>
      </c>
      <c r="L112" s="797">
        <f t="shared" si="27"/>
        <v>195724</v>
      </c>
      <c r="M112" s="797">
        <f t="shared" si="27"/>
        <v>195724</v>
      </c>
      <c r="N112" s="797">
        <f t="shared" si="27"/>
        <v>195724</v>
      </c>
      <c r="O112" s="797">
        <f t="shared" si="27"/>
        <v>195724</v>
      </c>
      <c r="P112" s="797">
        <f t="shared" si="27"/>
        <v>195724</v>
      </c>
      <c r="Q112" s="797">
        <f t="shared" si="27"/>
        <v>195724</v>
      </c>
      <c r="R112" s="667"/>
      <c r="S112" s="705"/>
      <c r="T112" s="705"/>
      <c r="U112" s="705"/>
      <c r="V112" s="705"/>
      <c r="W112" s="705"/>
      <c r="X112" s="705"/>
      <c r="Y112" s="705"/>
      <c r="Z112" s="705"/>
      <c r="AA112" s="706"/>
      <c r="AB112" s="705"/>
      <c r="AC112" s="705"/>
      <c r="AD112" s="705"/>
      <c r="AE112" s="705"/>
    </row>
    <row r="113" spans="1:31" s="709" customFormat="1" ht="11.25" customHeight="1">
      <c r="A113" s="376" t="s">
        <v>38</v>
      </c>
      <c r="B113" s="436" t="s">
        <v>32</v>
      </c>
      <c r="C113" s="1003"/>
      <c r="D113" s="437">
        <v>0</v>
      </c>
      <c r="E113" s="437">
        <v>0</v>
      </c>
      <c r="F113" s="437">
        <v>0</v>
      </c>
      <c r="G113" s="437">
        <v>0</v>
      </c>
      <c r="H113" s="437">
        <v>0</v>
      </c>
      <c r="I113" s="437">
        <v>0</v>
      </c>
      <c r="J113" s="437">
        <v>0</v>
      </c>
      <c r="K113" s="437">
        <v>0</v>
      </c>
      <c r="L113" s="437">
        <v>0</v>
      </c>
      <c r="M113" s="437">
        <v>0</v>
      </c>
      <c r="N113" s="437">
        <v>0</v>
      </c>
      <c r="O113" s="437">
        <v>0</v>
      </c>
      <c r="P113" s="437">
        <v>0</v>
      </c>
      <c r="Q113" s="437">
        <v>0</v>
      </c>
      <c r="R113" s="707"/>
      <c r="S113" s="707"/>
      <c r="T113" s="707"/>
      <c r="U113" s="707"/>
      <c r="V113" s="707"/>
      <c r="W113" s="707"/>
      <c r="X113" s="707"/>
      <c r="Y113" s="707"/>
      <c r="Z113" s="707"/>
      <c r="AA113" s="708"/>
      <c r="AB113" s="707"/>
      <c r="AC113" s="707"/>
      <c r="AD113" s="707"/>
      <c r="AE113" s="707"/>
    </row>
    <row r="114" spans="1:31" s="709" customFormat="1" ht="11.25" customHeight="1">
      <c r="A114" s="376" t="s">
        <v>37</v>
      </c>
      <c r="B114" s="436" t="s">
        <v>32</v>
      </c>
      <c r="C114" s="1003"/>
      <c r="D114" s="437">
        <v>0</v>
      </c>
      <c r="E114" s="437">
        <v>0</v>
      </c>
      <c r="F114" s="437">
        <v>0</v>
      </c>
      <c r="G114" s="437">
        <v>0</v>
      </c>
      <c r="H114" s="437">
        <v>0</v>
      </c>
      <c r="I114" s="437">
        <v>0</v>
      </c>
      <c r="J114" s="437">
        <v>0</v>
      </c>
      <c r="K114" s="437">
        <v>0</v>
      </c>
      <c r="L114" s="437">
        <v>0</v>
      </c>
      <c r="M114" s="437">
        <v>0</v>
      </c>
      <c r="N114" s="437">
        <v>0</v>
      </c>
      <c r="O114" s="437">
        <v>0</v>
      </c>
      <c r="P114" s="437">
        <v>0</v>
      </c>
      <c r="Q114" s="437">
        <v>0</v>
      </c>
      <c r="R114" s="707"/>
      <c r="S114" s="707"/>
      <c r="T114" s="707"/>
      <c r="U114" s="707"/>
      <c r="V114" s="707"/>
      <c r="W114" s="707"/>
      <c r="X114" s="707"/>
      <c r="Y114" s="707"/>
      <c r="Z114" s="707"/>
      <c r="AA114" s="708"/>
      <c r="AB114" s="707"/>
      <c r="AC114" s="707"/>
      <c r="AD114" s="707"/>
      <c r="AE114" s="707"/>
    </row>
    <row r="115" spans="1:31" s="709" customFormat="1" ht="11.25" customHeight="1">
      <c r="A115" s="376" t="s">
        <v>39</v>
      </c>
      <c r="B115" s="436" t="s">
        <v>32</v>
      </c>
      <c r="C115" s="1003"/>
      <c r="D115" s="437">
        <f>D38</f>
        <v>195724</v>
      </c>
      <c r="E115" s="437">
        <f t="shared" ref="E115:Q115" si="28">E38</f>
        <v>195724</v>
      </c>
      <c r="F115" s="437">
        <f t="shared" si="28"/>
        <v>195724</v>
      </c>
      <c r="G115" s="437">
        <f t="shared" si="28"/>
        <v>195724</v>
      </c>
      <c r="H115" s="437">
        <f t="shared" si="28"/>
        <v>195724</v>
      </c>
      <c r="I115" s="437">
        <f t="shared" si="28"/>
        <v>195724</v>
      </c>
      <c r="J115" s="437">
        <f t="shared" si="28"/>
        <v>195724</v>
      </c>
      <c r="K115" s="437">
        <f t="shared" si="28"/>
        <v>195724</v>
      </c>
      <c r="L115" s="437">
        <f t="shared" si="28"/>
        <v>195724</v>
      </c>
      <c r="M115" s="437">
        <f t="shared" si="28"/>
        <v>195724</v>
      </c>
      <c r="N115" s="437">
        <f t="shared" si="28"/>
        <v>195724</v>
      </c>
      <c r="O115" s="437">
        <f t="shared" si="28"/>
        <v>195724</v>
      </c>
      <c r="P115" s="437">
        <f t="shared" si="28"/>
        <v>195724</v>
      </c>
      <c r="Q115" s="437">
        <f t="shared" si="28"/>
        <v>195724</v>
      </c>
      <c r="R115" s="707"/>
      <c r="S115" s="707"/>
      <c r="T115" s="707"/>
      <c r="U115" s="707"/>
      <c r="V115" s="707"/>
      <c r="W115" s="707"/>
      <c r="X115" s="707"/>
      <c r="Y115" s="707"/>
      <c r="Z115" s="707"/>
      <c r="AA115" s="708"/>
      <c r="AB115" s="707"/>
      <c r="AC115" s="707"/>
      <c r="AD115" s="707"/>
      <c r="AE115" s="707"/>
    </row>
    <row r="116" spans="1:31" s="709" customFormat="1" ht="11.25" customHeight="1">
      <c r="A116" s="376" t="s">
        <v>40</v>
      </c>
      <c r="B116" s="436" t="s">
        <v>32</v>
      </c>
      <c r="C116" s="1003"/>
      <c r="D116" s="437">
        <v>1</v>
      </c>
      <c r="E116" s="437">
        <v>1</v>
      </c>
      <c r="F116" s="437">
        <v>1</v>
      </c>
      <c r="G116" s="437">
        <v>1</v>
      </c>
      <c r="H116" s="437">
        <v>1</v>
      </c>
      <c r="I116" s="437">
        <v>1</v>
      </c>
      <c r="J116" s="437">
        <v>1</v>
      </c>
      <c r="K116" s="437">
        <v>1</v>
      </c>
      <c r="L116" s="437">
        <v>1</v>
      </c>
      <c r="M116" s="437">
        <v>1</v>
      </c>
      <c r="N116" s="437">
        <v>1</v>
      </c>
      <c r="O116" s="437">
        <v>1</v>
      </c>
      <c r="P116" s="437">
        <v>1</v>
      </c>
      <c r="Q116" s="437">
        <v>1</v>
      </c>
      <c r="R116" s="707"/>
      <c r="S116" s="707"/>
      <c r="T116" s="707"/>
      <c r="U116" s="707"/>
      <c r="V116" s="707"/>
      <c r="W116" s="707"/>
      <c r="X116" s="707"/>
      <c r="Y116" s="707"/>
      <c r="Z116" s="707"/>
      <c r="AA116" s="708"/>
      <c r="AB116" s="707"/>
      <c r="AC116" s="707"/>
      <c r="AD116" s="707"/>
      <c r="AE116" s="707"/>
    </row>
    <row r="117" spans="1:31" s="721" customFormat="1" ht="15">
      <c r="A117" s="263" t="s">
        <v>537</v>
      </c>
      <c r="B117" s="425">
        <f>SUM(D117:Q117)</f>
        <v>0</v>
      </c>
      <c r="C117" s="1003"/>
      <c r="D117" s="797">
        <f t="shared" ref="D117:Q117" si="29">D118*D119</f>
        <v>0</v>
      </c>
      <c r="E117" s="797">
        <f t="shared" si="29"/>
        <v>0</v>
      </c>
      <c r="F117" s="797">
        <f t="shared" si="29"/>
        <v>0</v>
      </c>
      <c r="G117" s="797">
        <f t="shared" si="29"/>
        <v>0</v>
      </c>
      <c r="H117" s="797">
        <f t="shared" si="29"/>
        <v>0</v>
      </c>
      <c r="I117" s="797">
        <f t="shared" si="29"/>
        <v>0</v>
      </c>
      <c r="J117" s="797">
        <f t="shared" si="29"/>
        <v>0</v>
      </c>
      <c r="K117" s="797">
        <f t="shared" si="29"/>
        <v>0</v>
      </c>
      <c r="L117" s="797">
        <f t="shared" si="29"/>
        <v>0</v>
      </c>
      <c r="M117" s="797">
        <f t="shared" si="29"/>
        <v>0</v>
      </c>
      <c r="N117" s="797">
        <f t="shared" si="29"/>
        <v>0</v>
      </c>
      <c r="O117" s="797">
        <f t="shared" si="29"/>
        <v>0</v>
      </c>
      <c r="P117" s="797">
        <f t="shared" si="29"/>
        <v>0</v>
      </c>
      <c r="Q117" s="797">
        <f t="shared" si="29"/>
        <v>0</v>
      </c>
      <c r="R117" s="667"/>
      <c r="S117" s="705"/>
      <c r="T117" s="705"/>
      <c r="U117" s="705"/>
      <c r="V117" s="705"/>
      <c r="W117" s="705"/>
      <c r="X117" s="705"/>
      <c r="Y117" s="705"/>
      <c r="Z117" s="705"/>
      <c r="AA117" s="706"/>
      <c r="AB117" s="705"/>
      <c r="AC117" s="705"/>
      <c r="AD117" s="705"/>
      <c r="AE117" s="705"/>
    </row>
    <row r="118" spans="1:31" s="709" customFormat="1" ht="11.25" customHeight="1">
      <c r="A118" s="376" t="s">
        <v>33</v>
      </c>
      <c r="B118" s="436" t="s">
        <v>32</v>
      </c>
      <c r="C118" s="1003"/>
      <c r="D118" s="437">
        <v>0</v>
      </c>
      <c r="E118" s="437">
        <v>0</v>
      </c>
      <c r="F118" s="437">
        <v>0</v>
      </c>
      <c r="G118" s="437">
        <v>0</v>
      </c>
      <c r="H118" s="437">
        <v>0</v>
      </c>
      <c r="I118" s="437">
        <v>0</v>
      </c>
      <c r="J118" s="437">
        <v>0</v>
      </c>
      <c r="K118" s="437">
        <v>0</v>
      </c>
      <c r="L118" s="437">
        <v>0</v>
      </c>
      <c r="M118" s="437">
        <v>0</v>
      </c>
      <c r="N118" s="437">
        <v>0</v>
      </c>
      <c r="O118" s="437">
        <v>0</v>
      </c>
      <c r="P118" s="437">
        <v>0</v>
      </c>
      <c r="Q118" s="437">
        <v>0</v>
      </c>
      <c r="R118" s="707"/>
      <c r="S118" s="707"/>
      <c r="T118" s="707"/>
      <c r="U118" s="707"/>
      <c r="V118" s="707"/>
      <c r="W118" s="707"/>
      <c r="X118" s="707"/>
      <c r="Y118" s="707"/>
      <c r="Z118" s="707"/>
      <c r="AA118" s="708"/>
      <c r="AB118" s="707"/>
      <c r="AC118" s="707"/>
      <c r="AD118" s="707"/>
      <c r="AE118" s="707"/>
    </row>
    <row r="119" spans="1:31" s="709" customFormat="1" ht="11.25" customHeight="1">
      <c r="A119" s="376" t="s">
        <v>41</v>
      </c>
      <c r="B119" s="436" t="s">
        <v>32</v>
      </c>
      <c r="C119" s="1003"/>
      <c r="D119" s="437">
        <v>0</v>
      </c>
      <c r="E119" s="437">
        <v>0</v>
      </c>
      <c r="F119" s="437">
        <v>0</v>
      </c>
      <c r="G119" s="437">
        <v>0</v>
      </c>
      <c r="H119" s="437">
        <v>0</v>
      </c>
      <c r="I119" s="437">
        <v>0</v>
      </c>
      <c r="J119" s="437">
        <v>0</v>
      </c>
      <c r="K119" s="437">
        <v>0</v>
      </c>
      <c r="L119" s="437">
        <v>0</v>
      </c>
      <c r="M119" s="437">
        <v>0</v>
      </c>
      <c r="N119" s="437">
        <v>0</v>
      </c>
      <c r="O119" s="437">
        <v>0</v>
      </c>
      <c r="P119" s="437">
        <v>0</v>
      </c>
      <c r="Q119" s="437">
        <v>0</v>
      </c>
      <c r="R119" s="707"/>
      <c r="S119" s="707"/>
      <c r="T119" s="707"/>
      <c r="U119" s="707"/>
      <c r="V119" s="707"/>
      <c r="W119" s="707"/>
      <c r="X119" s="707"/>
      <c r="Y119" s="707"/>
      <c r="Z119" s="707"/>
      <c r="AA119" s="708"/>
      <c r="AB119" s="707"/>
      <c r="AC119" s="707"/>
      <c r="AD119" s="707"/>
      <c r="AE119" s="707"/>
    </row>
    <row r="120" spans="1:31" s="721" customFormat="1" ht="25.5">
      <c r="A120" s="263" t="s">
        <v>536</v>
      </c>
      <c r="B120" s="425">
        <f>SUM(D120:Q120)</f>
        <v>0</v>
      </c>
      <c r="C120" s="1003"/>
      <c r="D120" s="423">
        <v>0</v>
      </c>
      <c r="E120" s="423">
        <v>0</v>
      </c>
      <c r="F120" s="423">
        <v>0</v>
      </c>
      <c r="G120" s="423">
        <v>0</v>
      </c>
      <c r="H120" s="423">
        <v>0</v>
      </c>
      <c r="I120" s="423">
        <v>0</v>
      </c>
      <c r="J120" s="423">
        <v>0</v>
      </c>
      <c r="K120" s="423">
        <v>0</v>
      </c>
      <c r="L120" s="423">
        <v>0</v>
      </c>
      <c r="M120" s="423">
        <v>0</v>
      </c>
      <c r="N120" s="423">
        <v>0</v>
      </c>
      <c r="O120" s="423">
        <v>0</v>
      </c>
      <c r="P120" s="423">
        <v>0</v>
      </c>
      <c r="Q120" s="423">
        <v>0</v>
      </c>
      <c r="R120" s="667"/>
      <c r="S120" s="705"/>
      <c r="T120" s="705"/>
      <c r="U120" s="705"/>
      <c r="V120" s="705"/>
      <c r="W120" s="705"/>
      <c r="X120" s="705"/>
      <c r="Y120" s="705"/>
      <c r="Z120" s="705"/>
      <c r="AA120" s="706"/>
      <c r="AB120" s="705"/>
      <c r="AC120" s="705"/>
      <c r="AD120" s="705"/>
      <c r="AE120" s="705"/>
    </row>
    <row r="121" spans="1:31" s="721" customFormat="1" ht="15">
      <c r="A121" s="263" t="s">
        <v>110</v>
      </c>
      <c r="B121" s="425">
        <f>SUM(D121:Q121)</f>
        <v>476955.59999999986</v>
      </c>
      <c r="C121" s="1003"/>
      <c r="D121" s="797">
        <f t="shared" ref="D121:Q121" si="30">D122*D123</f>
        <v>51843</v>
      </c>
      <c r="E121" s="797">
        <f t="shared" si="30"/>
        <v>51843</v>
      </c>
      <c r="F121" s="797">
        <f t="shared" si="30"/>
        <v>31105.8</v>
      </c>
      <c r="G121" s="797">
        <f t="shared" si="30"/>
        <v>31105.8</v>
      </c>
      <c r="H121" s="797">
        <f t="shared" si="30"/>
        <v>31105.8</v>
      </c>
      <c r="I121" s="797">
        <f t="shared" si="30"/>
        <v>31105.8</v>
      </c>
      <c r="J121" s="797">
        <f t="shared" si="30"/>
        <v>31105.8</v>
      </c>
      <c r="K121" s="797">
        <f t="shared" si="30"/>
        <v>31105.8</v>
      </c>
      <c r="L121" s="797">
        <f t="shared" si="30"/>
        <v>31105.8</v>
      </c>
      <c r="M121" s="797">
        <f t="shared" si="30"/>
        <v>31105.8</v>
      </c>
      <c r="N121" s="797">
        <f t="shared" si="30"/>
        <v>31105.8</v>
      </c>
      <c r="O121" s="797">
        <f t="shared" si="30"/>
        <v>31105.8</v>
      </c>
      <c r="P121" s="797">
        <f t="shared" si="30"/>
        <v>31105.8</v>
      </c>
      <c r="Q121" s="797">
        <f t="shared" si="30"/>
        <v>31105.8</v>
      </c>
      <c r="R121" s="667"/>
      <c r="S121" s="705"/>
      <c r="T121" s="705"/>
      <c r="U121" s="705"/>
      <c r="V121" s="705"/>
      <c r="W121" s="705"/>
      <c r="X121" s="705"/>
      <c r="Y121" s="705"/>
      <c r="Z121" s="705"/>
      <c r="AA121" s="706"/>
      <c r="AB121" s="705"/>
      <c r="AC121" s="705"/>
      <c r="AD121" s="705"/>
      <c r="AE121" s="705"/>
    </row>
    <row r="122" spans="1:31" s="709" customFormat="1" ht="11.25" customHeight="1">
      <c r="A122" s="376" t="s">
        <v>28</v>
      </c>
      <c r="B122" s="436" t="s">
        <v>32</v>
      </c>
      <c r="C122" s="1003"/>
      <c r="D122" s="437">
        <f>D45</f>
        <v>345620</v>
      </c>
      <c r="E122" s="437">
        <f t="shared" ref="E122:Q122" si="31">E45</f>
        <v>345620</v>
      </c>
      <c r="F122" s="437">
        <v>207372</v>
      </c>
      <c r="G122" s="437">
        <v>207372</v>
      </c>
      <c r="H122" s="437">
        <v>207372</v>
      </c>
      <c r="I122" s="437">
        <v>207372</v>
      </c>
      <c r="J122" s="437">
        <v>207372</v>
      </c>
      <c r="K122" s="437">
        <v>207372</v>
      </c>
      <c r="L122" s="437">
        <v>207372</v>
      </c>
      <c r="M122" s="437">
        <v>207372</v>
      </c>
      <c r="N122" s="437">
        <v>207372</v>
      </c>
      <c r="O122" s="437">
        <v>207372</v>
      </c>
      <c r="P122" s="437">
        <v>207372</v>
      </c>
      <c r="Q122" s="437">
        <v>207372</v>
      </c>
      <c r="R122" s="707"/>
      <c r="S122" s="707"/>
      <c r="T122" s="707"/>
      <c r="U122" s="707"/>
      <c r="V122" s="707"/>
      <c r="W122" s="707"/>
      <c r="X122" s="707"/>
      <c r="Y122" s="707"/>
      <c r="Z122" s="707"/>
      <c r="AA122" s="708"/>
      <c r="AB122" s="707"/>
      <c r="AC122" s="707"/>
      <c r="AD122" s="707"/>
      <c r="AE122" s="707"/>
    </row>
    <row r="123" spans="1:31" s="709" customFormat="1" ht="11.25" customHeight="1">
      <c r="A123" s="376" t="s">
        <v>29</v>
      </c>
      <c r="B123" s="436" t="s">
        <v>32</v>
      </c>
      <c r="C123" s="1003"/>
      <c r="D123" s="437">
        <v>0.15</v>
      </c>
      <c r="E123" s="437">
        <v>0.15</v>
      </c>
      <c r="F123" s="437">
        <v>0.15</v>
      </c>
      <c r="G123" s="437">
        <v>0.15</v>
      </c>
      <c r="H123" s="437">
        <v>0.15</v>
      </c>
      <c r="I123" s="437">
        <v>0.15</v>
      </c>
      <c r="J123" s="437">
        <v>0.15</v>
      </c>
      <c r="K123" s="437">
        <v>0.15</v>
      </c>
      <c r="L123" s="437">
        <v>0.15</v>
      </c>
      <c r="M123" s="437">
        <v>0.15</v>
      </c>
      <c r="N123" s="437">
        <v>0.15</v>
      </c>
      <c r="O123" s="437">
        <v>0.15</v>
      </c>
      <c r="P123" s="437">
        <v>0.15</v>
      </c>
      <c r="Q123" s="437">
        <v>0.15</v>
      </c>
      <c r="R123" s="707"/>
      <c r="S123" s="707"/>
      <c r="T123" s="707"/>
      <c r="U123" s="707"/>
      <c r="V123" s="707"/>
      <c r="W123" s="707"/>
      <c r="X123" s="707"/>
      <c r="Y123" s="707"/>
      <c r="Z123" s="707"/>
      <c r="AA123" s="708"/>
      <c r="AB123" s="707"/>
      <c r="AC123" s="707"/>
      <c r="AD123" s="707"/>
      <c r="AE123" s="707"/>
    </row>
    <row r="124" spans="1:31" s="721" customFormat="1" ht="15">
      <c r="A124" s="263" t="s">
        <v>111</v>
      </c>
      <c r="B124" s="425">
        <f>SUM(D124:Q124)</f>
        <v>80766.39999999998</v>
      </c>
      <c r="C124" s="1003"/>
      <c r="D124" s="797">
        <f t="shared" ref="D124:Q124" si="32">D125*D126</f>
        <v>7766.0000000000009</v>
      </c>
      <c r="E124" s="797">
        <f t="shared" si="32"/>
        <v>7766.0000000000009</v>
      </c>
      <c r="F124" s="797">
        <f t="shared" si="32"/>
        <v>5436.2000000000007</v>
      </c>
      <c r="G124" s="797">
        <f t="shared" si="32"/>
        <v>5436.2000000000007</v>
      </c>
      <c r="H124" s="797">
        <f t="shared" si="32"/>
        <v>5436.2000000000007</v>
      </c>
      <c r="I124" s="797">
        <f t="shared" si="32"/>
        <v>5436.2000000000007</v>
      </c>
      <c r="J124" s="797">
        <f t="shared" si="32"/>
        <v>5436.2000000000007</v>
      </c>
      <c r="K124" s="797">
        <f t="shared" si="32"/>
        <v>5436.2000000000007</v>
      </c>
      <c r="L124" s="797">
        <f t="shared" si="32"/>
        <v>5436.2000000000007</v>
      </c>
      <c r="M124" s="797">
        <f t="shared" si="32"/>
        <v>5436.2000000000007</v>
      </c>
      <c r="N124" s="797">
        <f t="shared" si="32"/>
        <v>5436.2000000000007</v>
      </c>
      <c r="O124" s="797">
        <f t="shared" si="32"/>
        <v>5436.2000000000007</v>
      </c>
      <c r="P124" s="797">
        <f t="shared" si="32"/>
        <v>5436.2000000000007</v>
      </c>
      <c r="Q124" s="797">
        <f t="shared" si="32"/>
        <v>5436.2000000000007</v>
      </c>
      <c r="R124" s="667"/>
      <c r="S124" s="705"/>
      <c r="T124" s="705"/>
      <c r="U124" s="705"/>
      <c r="V124" s="705"/>
      <c r="W124" s="705"/>
      <c r="X124" s="705"/>
      <c r="Y124" s="705"/>
      <c r="Z124" s="705"/>
      <c r="AA124" s="706"/>
      <c r="AB124" s="705"/>
      <c r="AC124" s="705"/>
      <c r="AD124" s="705"/>
      <c r="AE124" s="705"/>
    </row>
    <row r="125" spans="1:31" s="709" customFormat="1" ht="11.25" customHeight="1">
      <c r="A125" s="376" t="s">
        <v>28</v>
      </c>
      <c r="B125" s="436" t="s">
        <v>32</v>
      </c>
      <c r="C125" s="1003"/>
      <c r="D125" s="437">
        <f>D48</f>
        <v>14120</v>
      </c>
      <c r="E125" s="437">
        <f t="shared" ref="E125:Q125" si="33">E48</f>
        <v>14120</v>
      </c>
      <c r="F125" s="437">
        <v>9884</v>
      </c>
      <c r="G125" s="437">
        <v>9884</v>
      </c>
      <c r="H125" s="437">
        <v>9884</v>
      </c>
      <c r="I125" s="437">
        <v>9884</v>
      </c>
      <c r="J125" s="437">
        <v>9884</v>
      </c>
      <c r="K125" s="437">
        <v>9884</v>
      </c>
      <c r="L125" s="437">
        <v>9884</v>
      </c>
      <c r="M125" s="437">
        <v>9884</v>
      </c>
      <c r="N125" s="437">
        <v>9884</v>
      </c>
      <c r="O125" s="437">
        <v>9884</v>
      </c>
      <c r="P125" s="437">
        <v>9884</v>
      </c>
      <c r="Q125" s="437">
        <v>9884</v>
      </c>
      <c r="R125" s="707"/>
      <c r="S125" s="707"/>
      <c r="T125" s="707"/>
      <c r="U125" s="707"/>
      <c r="V125" s="707"/>
      <c r="W125" s="707"/>
      <c r="X125" s="707"/>
      <c r="Y125" s="707"/>
      <c r="Z125" s="707"/>
      <c r="AA125" s="708"/>
      <c r="AB125" s="707"/>
      <c r="AC125" s="707"/>
      <c r="AD125" s="707"/>
      <c r="AE125" s="707"/>
    </row>
    <row r="126" spans="1:31" s="709" customFormat="1" ht="11.25" customHeight="1">
      <c r="A126" s="376" t="s">
        <v>29</v>
      </c>
      <c r="B126" s="436" t="s">
        <v>32</v>
      </c>
      <c r="C126" s="1003"/>
      <c r="D126" s="437">
        <v>0.55000000000000004</v>
      </c>
      <c r="E126" s="437">
        <v>0.55000000000000004</v>
      </c>
      <c r="F126" s="437">
        <v>0.55000000000000004</v>
      </c>
      <c r="G126" s="437">
        <v>0.55000000000000004</v>
      </c>
      <c r="H126" s="437">
        <v>0.55000000000000004</v>
      </c>
      <c r="I126" s="437">
        <v>0.55000000000000004</v>
      </c>
      <c r="J126" s="437">
        <v>0.55000000000000004</v>
      </c>
      <c r="K126" s="437">
        <v>0.55000000000000004</v>
      </c>
      <c r="L126" s="437">
        <v>0.55000000000000004</v>
      </c>
      <c r="M126" s="437">
        <v>0.55000000000000004</v>
      </c>
      <c r="N126" s="437">
        <v>0.55000000000000004</v>
      </c>
      <c r="O126" s="437">
        <v>0.55000000000000004</v>
      </c>
      <c r="P126" s="437">
        <v>0.55000000000000004</v>
      </c>
      <c r="Q126" s="437">
        <v>0.55000000000000004</v>
      </c>
      <c r="R126" s="707"/>
      <c r="S126" s="707"/>
      <c r="T126" s="707"/>
      <c r="U126" s="707"/>
      <c r="V126" s="707"/>
      <c r="W126" s="707"/>
      <c r="X126" s="707"/>
      <c r="Y126" s="707"/>
      <c r="Z126" s="707"/>
      <c r="AA126" s="708"/>
      <c r="AB126" s="707"/>
      <c r="AC126" s="707"/>
      <c r="AD126" s="707"/>
      <c r="AE126" s="707"/>
    </row>
    <row r="127" spans="1:31" s="721" customFormat="1" ht="15">
      <c r="A127" s="263" t="s">
        <v>930</v>
      </c>
      <c r="B127" s="425">
        <f>SUM(D127:Q127)</f>
        <v>195148.80000000005</v>
      </c>
      <c r="C127" s="1003"/>
      <c r="D127" s="797">
        <f t="shared" ref="D127:Q127" si="34">D128*D129</f>
        <v>13939.199999999999</v>
      </c>
      <c r="E127" s="797">
        <f t="shared" si="34"/>
        <v>13939.199999999999</v>
      </c>
      <c r="F127" s="797">
        <f t="shared" si="34"/>
        <v>13939.199999999999</v>
      </c>
      <c r="G127" s="797">
        <f t="shared" si="34"/>
        <v>13939.199999999999</v>
      </c>
      <c r="H127" s="797">
        <f t="shared" si="34"/>
        <v>13939.199999999999</v>
      </c>
      <c r="I127" s="797">
        <f t="shared" si="34"/>
        <v>13939.199999999999</v>
      </c>
      <c r="J127" s="797">
        <f t="shared" si="34"/>
        <v>13939.199999999999</v>
      </c>
      <c r="K127" s="797">
        <f t="shared" si="34"/>
        <v>13939.199999999999</v>
      </c>
      <c r="L127" s="797">
        <f t="shared" si="34"/>
        <v>13939.199999999999</v>
      </c>
      <c r="M127" s="797">
        <f t="shared" si="34"/>
        <v>13939.199999999999</v>
      </c>
      <c r="N127" s="797">
        <f t="shared" si="34"/>
        <v>13939.199999999999</v>
      </c>
      <c r="O127" s="797">
        <f t="shared" si="34"/>
        <v>13939.199999999999</v>
      </c>
      <c r="P127" s="797">
        <f t="shared" si="34"/>
        <v>13939.199999999999</v>
      </c>
      <c r="Q127" s="797">
        <f t="shared" si="34"/>
        <v>13939.199999999999</v>
      </c>
      <c r="R127" s="667"/>
      <c r="S127" s="705"/>
      <c r="T127" s="705"/>
      <c r="U127" s="705"/>
      <c r="V127" s="705"/>
      <c r="W127" s="705"/>
      <c r="X127" s="705"/>
      <c r="Y127" s="705"/>
      <c r="Z127" s="705"/>
      <c r="AA127" s="706"/>
      <c r="AB127" s="705"/>
      <c r="AC127" s="705"/>
      <c r="AD127" s="705"/>
      <c r="AE127" s="705"/>
    </row>
    <row r="128" spans="1:31" s="709" customFormat="1" ht="11.25" customHeight="1">
      <c r="A128" s="376" t="s">
        <v>28</v>
      </c>
      <c r="B128" s="436" t="s">
        <v>32</v>
      </c>
      <c r="C128" s="1003"/>
      <c r="D128" s="437">
        <f>D51</f>
        <v>2112</v>
      </c>
      <c r="E128" s="437">
        <f t="shared" ref="E128:Q128" si="35">E51</f>
        <v>2112</v>
      </c>
      <c r="F128" s="437">
        <f t="shared" si="35"/>
        <v>2112</v>
      </c>
      <c r="G128" s="437">
        <f t="shared" si="35"/>
        <v>2112</v>
      </c>
      <c r="H128" s="437">
        <f t="shared" si="35"/>
        <v>2112</v>
      </c>
      <c r="I128" s="437">
        <f t="shared" si="35"/>
        <v>2112</v>
      </c>
      <c r="J128" s="437">
        <f t="shared" si="35"/>
        <v>2112</v>
      </c>
      <c r="K128" s="437">
        <f t="shared" si="35"/>
        <v>2112</v>
      </c>
      <c r="L128" s="437">
        <f t="shared" si="35"/>
        <v>2112</v>
      </c>
      <c r="M128" s="437">
        <f t="shared" si="35"/>
        <v>2112</v>
      </c>
      <c r="N128" s="437">
        <f t="shared" si="35"/>
        <v>2112</v>
      </c>
      <c r="O128" s="437">
        <f t="shared" si="35"/>
        <v>2112</v>
      </c>
      <c r="P128" s="437">
        <f t="shared" si="35"/>
        <v>2112</v>
      </c>
      <c r="Q128" s="437">
        <f t="shared" si="35"/>
        <v>2112</v>
      </c>
      <c r="R128" s="707"/>
      <c r="S128" s="707"/>
      <c r="T128" s="707"/>
      <c r="U128" s="707"/>
      <c r="V128" s="707"/>
      <c r="W128" s="707"/>
      <c r="X128" s="707"/>
      <c r="Y128" s="707"/>
      <c r="Z128" s="707"/>
      <c r="AA128" s="708"/>
      <c r="AB128" s="707"/>
      <c r="AC128" s="707"/>
      <c r="AD128" s="707"/>
      <c r="AE128" s="707"/>
    </row>
    <row r="129" spans="1:31" s="709" customFormat="1" ht="11.25" customHeight="1">
      <c r="A129" s="376" t="s">
        <v>29</v>
      </c>
      <c r="B129" s="436" t="s">
        <v>32</v>
      </c>
      <c r="C129" s="1003"/>
      <c r="D129" s="437">
        <v>6.6</v>
      </c>
      <c r="E129" s="437">
        <v>6.6</v>
      </c>
      <c r="F129" s="437">
        <v>6.6</v>
      </c>
      <c r="G129" s="437">
        <v>6.6</v>
      </c>
      <c r="H129" s="437">
        <v>6.6</v>
      </c>
      <c r="I129" s="437">
        <v>6.6</v>
      </c>
      <c r="J129" s="437">
        <v>6.6</v>
      </c>
      <c r="K129" s="437">
        <v>6.6</v>
      </c>
      <c r="L129" s="437">
        <v>6.6</v>
      </c>
      <c r="M129" s="437">
        <v>6.6</v>
      </c>
      <c r="N129" s="437">
        <v>6.6</v>
      </c>
      <c r="O129" s="437">
        <v>6.6</v>
      </c>
      <c r="P129" s="437">
        <v>6.6</v>
      </c>
      <c r="Q129" s="437">
        <v>6.6</v>
      </c>
      <c r="R129" s="707"/>
      <c r="S129" s="707"/>
      <c r="T129" s="707"/>
      <c r="U129" s="707"/>
      <c r="V129" s="707"/>
      <c r="W129" s="707"/>
      <c r="X129" s="707"/>
      <c r="Y129" s="707"/>
      <c r="Z129" s="707"/>
      <c r="AA129" s="708"/>
      <c r="AB129" s="707"/>
      <c r="AC129" s="707"/>
      <c r="AD129" s="707"/>
      <c r="AE129" s="707"/>
    </row>
    <row r="130" spans="1:31" s="721" customFormat="1" ht="15">
      <c r="A130" s="263" t="s">
        <v>931</v>
      </c>
      <c r="B130" s="425">
        <f>SUM(D130:Q130)</f>
        <v>65268</v>
      </c>
      <c r="C130" s="1003"/>
      <c r="D130" s="797">
        <f t="shared" ref="D130:Q130" si="36">D131*D132</f>
        <v>4662</v>
      </c>
      <c r="E130" s="797">
        <f t="shared" si="36"/>
        <v>4662</v>
      </c>
      <c r="F130" s="797">
        <f t="shared" si="36"/>
        <v>4662</v>
      </c>
      <c r="G130" s="797">
        <f t="shared" si="36"/>
        <v>4662</v>
      </c>
      <c r="H130" s="797">
        <f t="shared" si="36"/>
        <v>4662</v>
      </c>
      <c r="I130" s="797">
        <f t="shared" si="36"/>
        <v>4662</v>
      </c>
      <c r="J130" s="797">
        <f t="shared" si="36"/>
        <v>4662</v>
      </c>
      <c r="K130" s="797">
        <f t="shared" si="36"/>
        <v>4662</v>
      </c>
      <c r="L130" s="797">
        <f t="shared" si="36"/>
        <v>4662</v>
      </c>
      <c r="M130" s="797">
        <f t="shared" si="36"/>
        <v>4662</v>
      </c>
      <c r="N130" s="797">
        <f t="shared" si="36"/>
        <v>4662</v>
      </c>
      <c r="O130" s="797">
        <f t="shared" si="36"/>
        <v>4662</v>
      </c>
      <c r="P130" s="797">
        <f t="shared" si="36"/>
        <v>4662</v>
      </c>
      <c r="Q130" s="797">
        <f t="shared" si="36"/>
        <v>4662</v>
      </c>
      <c r="R130" s="667"/>
      <c r="S130" s="705"/>
      <c r="T130" s="705"/>
      <c r="U130" s="705"/>
      <c r="V130" s="705"/>
      <c r="W130" s="705"/>
      <c r="X130" s="705"/>
      <c r="Y130" s="705"/>
      <c r="Z130" s="705"/>
      <c r="AA130" s="706"/>
      <c r="AB130" s="705"/>
      <c r="AC130" s="705"/>
      <c r="AD130" s="705"/>
      <c r="AE130" s="705"/>
    </row>
    <row r="131" spans="1:31" s="709" customFormat="1" ht="11.25" customHeight="1">
      <c r="A131" s="376" t="s">
        <v>28</v>
      </c>
      <c r="B131" s="436" t="s">
        <v>32</v>
      </c>
      <c r="C131" s="1003"/>
      <c r="D131" s="437">
        <f>D54</f>
        <v>4662</v>
      </c>
      <c r="E131" s="437">
        <f t="shared" ref="E131:Q131" si="37">E54</f>
        <v>4662</v>
      </c>
      <c r="F131" s="437">
        <f t="shared" si="37"/>
        <v>4662</v>
      </c>
      <c r="G131" s="437">
        <f t="shared" si="37"/>
        <v>4662</v>
      </c>
      <c r="H131" s="437">
        <f t="shared" si="37"/>
        <v>4662</v>
      </c>
      <c r="I131" s="437">
        <f t="shared" si="37"/>
        <v>4662</v>
      </c>
      <c r="J131" s="437">
        <f t="shared" si="37"/>
        <v>4662</v>
      </c>
      <c r="K131" s="437">
        <f t="shared" si="37"/>
        <v>4662</v>
      </c>
      <c r="L131" s="437">
        <f t="shared" si="37"/>
        <v>4662</v>
      </c>
      <c r="M131" s="437">
        <f t="shared" si="37"/>
        <v>4662</v>
      </c>
      <c r="N131" s="437">
        <f t="shared" si="37"/>
        <v>4662</v>
      </c>
      <c r="O131" s="437">
        <f t="shared" si="37"/>
        <v>4662</v>
      </c>
      <c r="P131" s="437">
        <f t="shared" si="37"/>
        <v>4662</v>
      </c>
      <c r="Q131" s="437">
        <f t="shared" si="37"/>
        <v>4662</v>
      </c>
      <c r="R131" s="707"/>
      <c r="S131" s="707"/>
      <c r="T131" s="707"/>
      <c r="U131" s="707"/>
      <c r="V131" s="707"/>
      <c r="W131" s="707"/>
      <c r="X131" s="707"/>
      <c r="Y131" s="707"/>
      <c r="Z131" s="707"/>
      <c r="AA131" s="708"/>
      <c r="AB131" s="707"/>
      <c r="AC131" s="707"/>
      <c r="AD131" s="707"/>
      <c r="AE131" s="707"/>
    </row>
    <row r="132" spans="1:31" s="709" customFormat="1" ht="11.25" customHeight="1">
      <c r="A132" s="376" t="s">
        <v>29</v>
      </c>
      <c r="B132" s="436" t="s">
        <v>32</v>
      </c>
      <c r="C132" s="1003"/>
      <c r="D132" s="437">
        <v>1</v>
      </c>
      <c r="E132" s="437">
        <v>1</v>
      </c>
      <c r="F132" s="437">
        <v>1</v>
      </c>
      <c r="G132" s="437">
        <v>1</v>
      </c>
      <c r="H132" s="437">
        <v>1</v>
      </c>
      <c r="I132" s="437">
        <v>1</v>
      </c>
      <c r="J132" s="437">
        <v>1</v>
      </c>
      <c r="K132" s="437">
        <v>1</v>
      </c>
      <c r="L132" s="437">
        <v>1</v>
      </c>
      <c r="M132" s="437">
        <v>1</v>
      </c>
      <c r="N132" s="437">
        <v>1</v>
      </c>
      <c r="O132" s="437">
        <v>1</v>
      </c>
      <c r="P132" s="437">
        <v>1</v>
      </c>
      <c r="Q132" s="437">
        <v>1</v>
      </c>
      <c r="R132" s="707"/>
      <c r="S132" s="707"/>
      <c r="T132" s="707"/>
      <c r="U132" s="707"/>
      <c r="V132" s="707"/>
      <c r="W132" s="707"/>
      <c r="X132" s="707"/>
      <c r="Y132" s="707"/>
      <c r="Z132" s="707"/>
      <c r="AA132" s="708"/>
      <c r="AB132" s="707"/>
      <c r="AC132" s="707"/>
      <c r="AD132" s="707"/>
      <c r="AE132" s="707"/>
    </row>
    <row r="133" spans="1:31" s="720" customFormat="1" ht="16.5" customHeight="1">
      <c r="A133" s="378" t="s">
        <v>534</v>
      </c>
      <c r="B133" s="425">
        <f>SUM(D133:Q133)</f>
        <v>3558274.8000000007</v>
      </c>
      <c r="C133" s="1003"/>
      <c r="D133" s="425">
        <f t="shared" ref="D133:Q133" si="38">D112+D117+D120+D121+D124+D127+D130</f>
        <v>273934.2</v>
      </c>
      <c r="E133" s="425">
        <f t="shared" si="38"/>
        <v>273934.2</v>
      </c>
      <c r="F133" s="425">
        <f t="shared" si="38"/>
        <v>250867.20000000001</v>
      </c>
      <c r="G133" s="425">
        <f t="shared" si="38"/>
        <v>250867.20000000001</v>
      </c>
      <c r="H133" s="425">
        <f t="shared" si="38"/>
        <v>250867.20000000001</v>
      </c>
      <c r="I133" s="425">
        <f t="shared" si="38"/>
        <v>250867.20000000001</v>
      </c>
      <c r="J133" s="425">
        <f t="shared" si="38"/>
        <v>250867.20000000001</v>
      </c>
      <c r="K133" s="425">
        <f t="shared" si="38"/>
        <v>250867.20000000001</v>
      </c>
      <c r="L133" s="425">
        <f t="shared" si="38"/>
        <v>250867.20000000001</v>
      </c>
      <c r="M133" s="425">
        <f t="shared" si="38"/>
        <v>250867.20000000001</v>
      </c>
      <c r="N133" s="425">
        <f t="shared" si="38"/>
        <v>250867.20000000001</v>
      </c>
      <c r="O133" s="425">
        <f t="shared" si="38"/>
        <v>250867.20000000001</v>
      </c>
      <c r="P133" s="425">
        <f t="shared" si="38"/>
        <v>250867.20000000001</v>
      </c>
      <c r="Q133" s="425">
        <f t="shared" si="38"/>
        <v>250867.20000000001</v>
      </c>
      <c r="R133" s="717"/>
      <c r="S133" s="718"/>
      <c r="T133" s="718"/>
      <c r="U133" s="718"/>
      <c r="V133" s="718"/>
      <c r="W133" s="718"/>
      <c r="X133" s="718"/>
      <c r="Y133" s="718"/>
      <c r="Z133" s="718"/>
      <c r="AA133" s="719"/>
      <c r="AB133" s="718"/>
      <c r="AC133" s="718"/>
      <c r="AD133" s="718"/>
      <c r="AE133" s="718"/>
    </row>
    <row r="134" spans="1:31" s="721" customFormat="1" ht="15">
      <c r="A134" s="263" t="s">
        <v>538</v>
      </c>
      <c r="B134" s="425">
        <f>SUM(D134:Q134)</f>
        <v>16480103.639999999</v>
      </c>
      <c r="C134" s="1003"/>
      <c r="D134" s="797">
        <f t="shared" ref="D134:Q134" si="39">D135*D136*D137</f>
        <v>1177150.26</v>
      </c>
      <c r="E134" s="797">
        <f t="shared" si="39"/>
        <v>1177150.26</v>
      </c>
      <c r="F134" s="797">
        <f t="shared" si="39"/>
        <v>1177150.26</v>
      </c>
      <c r="G134" s="797">
        <f t="shared" si="39"/>
        <v>1177150.26</v>
      </c>
      <c r="H134" s="797">
        <f t="shared" si="39"/>
        <v>1177150.26</v>
      </c>
      <c r="I134" s="797">
        <f t="shared" si="39"/>
        <v>1177150.26</v>
      </c>
      <c r="J134" s="797">
        <f t="shared" si="39"/>
        <v>1177150.26</v>
      </c>
      <c r="K134" s="797">
        <f t="shared" si="39"/>
        <v>1177150.26</v>
      </c>
      <c r="L134" s="797">
        <f t="shared" si="39"/>
        <v>1177150.26</v>
      </c>
      <c r="M134" s="797">
        <f t="shared" si="39"/>
        <v>1177150.26</v>
      </c>
      <c r="N134" s="797">
        <f t="shared" si="39"/>
        <v>1177150.26</v>
      </c>
      <c r="O134" s="797">
        <f t="shared" si="39"/>
        <v>1177150.26</v>
      </c>
      <c r="P134" s="797">
        <f t="shared" si="39"/>
        <v>1177150.26</v>
      </c>
      <c r="Q134" s="797">
        <f t="shared" si="39"/>
        <v>1177150.26</v>
      </c>
      <c r="R134" s="667"/>
      <c r="S134" s="705"/>
      <c r="T134" s="705"/>
      <c r="U134" s="705"/>
      <c r="V134" s="705"/>
      <c r="W134" s="705"/>
      <c r="X134" s="705"/>
      <c r="Y134" s="705"/>
      <c r="Z134" s="705"/>
      <c r="AA134" s="706"/>
      <c r="AB134" s="705"/>
      <c r="AC134" s="705"/>
      <c r="AD134" s="705"/>
      <c r="AE134" s="705"/>
    </row>
    <row r="135" spans="1:31" s="709" customFormat="1" ht="11.25" customHeight="1">
      <c r="A135" s="376" t="s">
        <v>42</v>
      </c>
      <c r="B135" s="436" t="s">
        <v>32</v>
      </c>
      <c r="C135" s="1003"/>
      <c r="D135" s="437">
        <f>D58</f>
        <v>35.75</v>
      </c>
      <c r="E135" s="437">
        <f t="shared" ref="E135:Q135" si="40">E58</f>
        <v>35.75</v>
      </c>
      <c r="F135" s="437">
        <f t="shared" si="40"/>
        <v>35.75</v>
      </c>
      <c r="G135" s="437">
        <f t="shared" si="40"/>
        <v>35.75</v>
      </c>
      <c r="H135" s="437">
        <f t="shared" si="40"/>
        <v>35.75</v>
      </c>
      <c r="I135" s="437">
        <f t="shared" si="40"/>
        <v>35.75</v>
      </c>
      <c r="J135" s="437">
        <f t="shared" si="40"/>
        <v>35.75</v>
      </c>
      <c r="K135" s="437">
        <f t="shared" si="40"/>
        <v>35.75</v>
      </c>
      <c r="L135" s="437">
        <f t="shared" si="40"/>
        <v>35.75</v>
      </c>
      <c r="M135" s="437">
        <f t="shared" si="40"/>
        <v>35.75</v>
      </c>
      <c r="N135" s="437">
        <f t="shared" si="40"/>
        <v>35.75</v>
      </c>
      <c r="O135" s="437">
        <f t="shared" si="40"/>
        <v>35.75</v>
      </c>
      <c r="P135" s="437">
        <f t="shared" si="40"/>
        <v>35.75</v>
      </c>
      <c r="Q135" s="437">
        <f t="shared" si="40"/>
        <v>35.75</v>
      </c>
      <c r="R135" s="707"/>
      <c r="S135" s="707"/>
      <c r="T135" s="707"/>
      <c r="U135" s="707"/>
      <c r="V135" s="707"/>
      <c r="W135" s="707"/>
      <c r="X135" s="707"/>
      <c r="Y135" s="707"/>
      <c r="Z135" s="707"/>
      <c r="AA135" s="708"/>
      <c r="AB135" s="707"/>
      <c r="AC135" s="707"/>
      <c r="AD135" s="707"/>
      <c r="AE135" s="707"/>
    </row>
    <row r="136" spans="1:31" s="709" customFormat="1" ht="11.25" customHeight="1">
      <c r="A136" s="376" t="s">
        <v>47</v>
      </c>
      <c r="B136" s="436" t="s">
        <v>32</v>
      </c>
      <c r="C136" s="1003"/>
      <c r="D136" s="437">
        <f t="shared" ref="D136:Q137" si="41">D59</f>
        <v>2743.94</v>
      </c>
      <c r="E136" s="437">
        <f t="shared" si="41"/>
        <v>2743.94</v>
      </c>
      <c r="F136" s="437">
        <f t="shared" si="41"/>
        <v>2743.94</v>
      </c>
      <c r="G136" s="437">
        <f t="shared" si="41"/>
        <v>2743.94</v>
      </c>
      <c r="H136" s="437">
        <f t="shared" si="41"/>
        <v>2743.94</v>
      </c>
      <c r="I136" s="437">
        <f t="shared" si="41"/>
        <v>2743.94</v>
      </c>
      <c r="J136" s="437">
        <f t="shared" si="41"/>
        <v>2743.94</v>
      </c>
      <c r="K136" s="437">
        <f t="shared" si="41"/>
        <v>2743.94</v>
      </c>
      <c r="L136" s="437">
        <f t="shared" si="41"/>
        <v>2743.94</v>
      </c>
      <c r="M136" s="437">
        <f t="shared" si="41"/>
        <v>2743.94</v>
      </c>
      <c r="N136" s="437">
        <f t="shared" si="41"/>
        <v>2743.94</v>
      </c>
      <c r="O136" s="437">
        <f t="shared" si="41"/>
        <v>2743.94</v>
      </c>
      <c r="P136" s="437">
        <f t="shared" si="41"/>
        <v>2743.94</v>
      </c>
      <c r="Q136" s="437">
        <f t="shared" si="41"/>
        <v>2743.94</v>
      </c>
      <c r="R136" s="707"/>
      <c r="S136" s="707"/>
      <c r="T136" s="707"/>
      <c r="U136" s="707"/>
      <c r="V136" s="707"/>
      <c r="W136" s="707"/>
      <c r="X136" s="707"/>
      <c r="Y136" s="707"/>
      <c r="Z136" s="707"/>
      <c r="AA136" s="708"/>
      <c r="AB136" s="707"/>
      <c r="AC136" s="707"/>
      <c r="AD136" s="707"/>
      <c r="AE136" s="707"/>
    </row>
    <row r="137" spans="1:31" s="709" customFormat="1" ht="11.25" customHeight="1">
      <c r="A137" s="376" t="s">
        <v>48</v>
      </c>
      <c r="B137" s="436" t="s">
        <v>32</v>
      </c>
      <c r="C137" s="1003"/>
      <c r="D137" s="437">
        <f t="shared" si="41"/>
        <v>12</v>
      </c>
      <c r="E137" s="437">
        <f t="shared" si="41"/>
        <v>12</v>
      </c>
      <c r="F137" s="437">
        <f t="shared" si="41"/>
        <v>12</v>
      </c>
      <c r="G137" s="437">
        <f t="shared" si="41"/>
        <v>12</v>
      </c>
      <c r="H137" s="437">
        <f t="shared" si="41"/>
        <v>12</v>
      </c>
      <c r="I137" s="437">
        <f t="shared" si="41"/>
        <v>12</v>
      </c>
      <c r="J137" s="437">
        <f t="shared" si="41"/>
        <v>12</v>
      </c>
      <c r="K137" s="437">
        <f t="shared" si="41"/>
        <v>12</v>
      </c>
      <c r="L137" s="437">
        <f t="shared" si="41"/>
        <v>12</v>
      </c>
      <c r="M137" s="437">
        <f t="shared" si="41"/>
        <v>12</v>
      </c>
      <c r="N137" s="437">
        <f t="shared" si="41"/>
        <v>12</v>
      </c>
      <c r="O137" s="437">
        <f t="shared" si="41"/>
        <v>12</v>
      </c>
      <c r="P137" s="437">
        <f t="shared" si="41"/>
        <v>12</v>
      </c>
      <c r="Q137" s="437">
        <f t="shared" si="41"/>
        <v>12</v>
      </c>
      <c r="R137" s="707"/>
      <c r="S137" s="707"/>
      <c r="T137" s="707"/>
      <c r="U137" s="707"/>
      <c r="V137" s="707"/>
      <c r="W137" s="707"/>
      <c r="X137" s="707"/>
      <c r="Y137" s="707"/>
      <c r="Z137" s="707"/>
      <c r="AA137" s="708"/>
      <c r="AB137" s="707"/>
      <c r="AC137" s="707"/>
      <c r="AD137" s="707"/>
      <c r="AE137" s="707"/>
    </row>
    <row r="138" spans="1:31" s="721" customFormat="1" ht="15" customHeight="1">
      <c r="A138" s="263" t="s">
        <v>141</v>
      </c>
      <c r="B138" s="425">
        <f>SUM(D138:Q138)</f>
        <v>0</v>
      </c>
      <c r="C138" s="1003"/>
      <c r="D138" s="437">
        <v>0</v>
      </c>
      <c r="E138" s="437">
        <v>0</v>
      </c>
      <c r="F138" s="437">
        <v>0</v>
      </c>
      <c r="G138" s="437">
        <v>0</v>
      </c>
      <c r="H138" s="437">
        <v>0</v>
      </c>
      <c r="I138" s="437">
        <v>0</v>
      </c>
      <c r="J138" s="437">
        <v>0</v>
      </c>
      <c r="K138" s="437">
        <v>0</v>
      </c>
      <c r="L138" s="437">
        <v>0</v>
      </c>
      <c r="M138" s="437">
        <v>0</v>
      </c>
      <c r="N138" s="437">
        <v>0</v>
      </c>
      <c r="O138" s="437">
        <v>0</v>
      </c>
      <c r="P138" s="437">
        <v>0</v>
      </c>
      <c r="Q138" s="437">
        <v>0</v>
      </c>
      <c r="R138" s="667"/>
      <c r="S138" s="705"/>
      <c r="T138" s="705"/>
      <c r="U138" s="705"/>
      <c r="V138" s="705"/>
      <c r="W138" s="705"/>
      <c r="X138" s="705"/>
      <c r="Y138" s="705"/>
      <c r="Z138" s="705"/>
      <c r="AA138" s="706"/>
      <c r="AB138" s="705"/>
      <c r="AC138" s="705"/>
      <c r="AD138" s="705"/>
      <c r="AE138" s="705"/>
    </row>
    <row r="139" spans="1:31" s="720" customFormat="1" ht="15" customHeight="1">
      <c r="A139" s="378" t="s">
        <v>364</v>
      </c>
      <c r="B139" s="425">
        <f>SUM(D139:Q139)</f>
        <v>16480103.639999999</v>
      </c>
      <c r="C139" s="1003"/>
      <c r="D139" s="425">
        <f t="shared" ref="D139:Q139" si="42">D134+D138</f>
        <v>1177150.26</v>
      </c>
      <c r="E139" s="425">
        <f t="shared" si="42"/>
        <v>1177150.26</v>
      </c>
      <c r="F139" s="425">
        <f t="shared" si="42"/>
        <v>1177150.26</v>
      </c>
      <c r="G139" s="425">
        <f t="shared" si="42"/>
        <v>1177150.26</v>
      </c>
      <c r="H139" s="425">
        <f t="shared" si="42"/>
        <v>1177150.26</v>
      </c>
      <c r="I139" s="425">
        <f t="shared" si="42"/>
        <v>1177150.26</v>
      </c>
      <c r="J139" s="425">
        <f t="shared" si="42"/>
        <v>1177150.26</v>
      </c>
      <c r="K139" s="425">
        <f t="shared" si="42"/>
        <v>1177150.26</v>
      </c>
      <c r="L139" s="425">
        <f t="shared" si="42"/>
        <v>1177150.26</v>
      </c>
      <c r="M139" s="425">
        <f t="shared" si="42"/>
        <v>1177150.26</v>
      </c>
      <c r="N139" s="425">
        <f t="shared" si="42"/>
        <v>1177150.26</v>
      </c>
      <c r="O139" s="425">
        <f t="shared" si="42"/>
        <v>1177150.26</v>
      </c>
      <c r="P139" s="425">
        <f t="shared" si="42"/>
        <v>1177150.26</v>
      </c>
      <c r="Q139" s="425">
        <f t="shared" si="42"/>
        <v>1177150.26</v>
      </c>
      <c r="R139" s="717"/>
      <c r="S139" s="718"/>
      <c r="T139" s="718"/>
      <c r="U139" s="718"/>
      <c r="V139" s="718"/>
      <c r="W139" s="718"/>
      <c r="X139" s="718"/>
      <c r="Y139" s="718"/>
      <c r="Z139" s="718"/>
      <c r="AA139" s="719"/>
      <c r="AB139" s="718"/>
      <c r="AC139" s="718"/>
      <c r="AD139" s="718"/>
      <c r="AE139" s="718"/>
    </row>
    <row r="140" spans="1:31" s="490" customFormat="1" ht="15" customHeight="1">
      <c r="A140" s="263" t="s">
        <v>441</v>
      </c>
      <c r="B140" s="425">
        <f>SUM(D140:Q140)</f>
        <v>0</v>
      </c>
      <c r="C140" s="1003"/>
      <c r="D140" s="797">
        <f t="shared" ref="D140:Q140" si="43">D141*D142</f>
        <v>0</v>
      </c>
      <c r="E140" s="797">
        <f t="shared" si="43"/>
        <v>0</v>
      </c>
      <c r="F140" s="797">
        <f t="shared" si="43"/>
        <v>0</v>
      </c>
      <c r="G140" s="797">
        <f t="shared" si="43"/>
        <v>0</v>
      </c>
      <c r="H140" s="797">
        <f t="shared" si="43"/>
        <v>0</v>
      </c>
      <c r="I140" s="797">
        <f t="shared" si="43"/>
        <v>0</v>
      </c>
      <c r="J140" s="797">
        <f t="shared" si="43"/>
        <v>0</v>
      </c>
      <c r="K140" s="797">
        <f t="shared" si="43"/>
        <v>0</v>
      </c>
      <c r="L140" s="797">
        <f t="shared" si="43"/>
        <v>0</v>
      </c>
      <c r="M140" s="797">
        <f t="shared" si="43"/>
        <v>0</v>
      </c>
      <c r="N140" s="797">
        <f t="shared" si="43"/>
        <v>0</v>
      </c>
      <c r="O140" s="797">
        <f t="shared" si="43"/>
        <v>0</v>
      </c>
      <c r="P140" s="797">
        <f t="shared" si="43"/>
        <v>0</v>
      </c>
      <c r="Q140" s="797">
        <f t="shared" si="43"/>
        <v>0</v>
      </c>
      <c r="R140" s="481"/>
      <c r="S140" s="509"/>
      <c r="T140" s="509"/>
      <c r="U140" s="509"/>
      <c r="V140" s="509"/>
      <c r="W140" s="509"/>
      <c r="X140" s="509"/>
      <c r="Y140" s="509"/>
      <c r="Z140" s="509"/>
      <c r="AA140" s="509"/>
      <c r="AB140" s="509"/>
      <c r="AC140" s="509"/>
      <c r="AD140" s="509"/>
      <c r="AE140" s="509"/>
    </row>
    <row r="141" spans="1:31" s="709" customFormat="1" ht="11.25" customHeight="1">
      <c r="A141" s="376" t="s">
        <v>43</v>
      </c>
      <c r="B141" s="436" t="s">
        <v>32</v>
      </c>
      <c r="C141" s="1003"/>
      <c r="D141" s="437">
        <v>0</v>
      </c>
      <c r="E141" s="437">
        <v>0</v>
      </c>
      <c r="F141" s="437">
        <v>0</v>
      </c>
      <c r="G141" s="437">
        <v>0</v>
      </c>
      <c r="H141" s="437">
        <v>0</v>
      </c>
      <c r="I141" s="437">
        <v>0</v>
      </c>
      <c r="J141" s="437">
        <v>0</v>
      </c>
      <c r="K141" s="437">
        <v>0</v>
      </c>
      <c r="L141" s="437">
        <v>0</v>
      </c>
      <c r="M141" s="437">
        <v>0</v>
      </c>
      <c r="N141" s="437">
        <v>0</v>
      </c>
      <c r="O141" s="437">
        <v>0</v>
      </c>
      <c r="P141" s="437">
        <v>0</v>
      </c>
      <c r="Q141" s="437">
        <v>0</v>
      </c>
      <c r="R141" s="707"/>
      <c r="S141" s="707"/>
      <c r="T141" s="707"/>
      <c r="U141" s="707"/>
      <c r="V141" s="707"/>
      <c r="W141" s="707"/>
      <c r="X141" s="707"/>
      <c r="Y141" s="707"/>
      <c r="Z141" s="707"/>
      <c r="AA141" s="708"/>
      <c r="AB141" s="707"/>
      <c r="AC141" s="707"/>
      <c r="AD141" s="707"/>
      <c r="AE141" s="707"/>
    </row>
    <row r="142" spans="1:31" s="709" customFormat="1" ht="11.25" customHeight="1">
      <c r="A142" s="376" t="s">
        <v>44</v>
      </c>
      <c r="B142" s="436" t="s">
        <v>32</v>
      </c>
      <c r="C142" s="1003"/>
      <c r="D142" s="437">
        <v>0</v>
      </c>
      <c r="E142" s="437">
        <v>0</v>
      </c>
      <c r="F142" s="437">
        <v>0</v>
      </c>
      <c r="G142" s="437">
        <v>0</v>
      </c>
      <c r="H142" s="437">
        <v>0</v>
      </c>
      <c r="I142" s="437">
        <v>0</v>
      </c>
      <c r="J142" s="437">
        <v>0</v>
      </c>
      <c r="K142" s="437">
        <v>0</v>
      </c>
      <c r="L142" s="437">
        <v>0</v>
      </c>
      <c r="M142" s="437">
        <v>0</v>
      </c>
      <c r="N142" s="437">
        <v>0</v>
      </c>
      <c r="O142" s="437">
        <v>0</v>
      </c>
      <c r="P142" s="437">
        <v>0</v>
      </c>
      <c r="Q142" s="437">
        <v>0</v>
      </c>
      <c r="R142" s="707"/>
      <c r="S142" s="707"/>
      <c r="T142" s="707"/>
      <c r="U142" s="707"/>
      <c r="V142" s="707"/>
      <c r="W142" s="707"/>
      <c r="X142" s="707"/>
      <c r="Y142" s="707"/>
      <c r="Z142" s="707"/>
      <c r="AA142" s="708"/>
      <c r="AB142" s="707"/>
      <c r="AC142" s="707"/>
      <c r="AD142" s="707"/>
      <c r="AE142" s="707"/>
    </row>
    <row r="143" spans="1:31" s="490" customFormat="1" ht="15" customHeight="1">
      <c r="A143" s="263" t="s">
        <v>934</v>
      </c>
      <c r="B143" s="425">
        <f t="shared" ref="B143:B153" si="44">SUM(D143:Q143)</f>
        <v>0</v>
      </c>
      <c r="C143" s="1003"/>
      <c r="D143" s="437">
        <v>0</v>
      </c>
      <c r="E143" s="437">
        <v>0</v>
      </c>
      <c r="F143" s="437">
        <v>0</v>
      </c>
      <c r="G143" s="437">
        <v>0</v>
      </c>
      <c r="H143" s="437">
        <v>0</v>
      </c>
      <c r="I143" s="437">
        <v>0</v>
      </c>
      <c r="J143" s="437">
        <v>0</v>
      </c>
      <c r="K143" s="437">
        <v>0</v>
      </c>
      <c r="L143" s="437">
        <v>0</v>
      </c>
      <c r="M143" s="437">
        <v>0</v>
      </c>
      <c r="N143" s="437">
        <v>0</v>
      </c>
      <c r="O143" s="437">
        <v>0</v>
      </c>
      <c r="P143" s="437">
        <v>0</v>
      </c>
      <c r="Q143" s="437">
        <v>0</v>
      </c>
      <c r="R143" s="481"/>
      <c r="S143" s="509"/>
      <c r="T143" s="509"/>
      <c r="U143" s="509"/>
      <c r="V143" s="509"/>
      <c r="W143" s="509"/>
      <c r="X143" s="509"/>
      <c r="Y143" s="509"/>
      <c r="Z143" s="509"/>
      <c r="AA143" s="509"/>
      <c r="AB143" s="509"/>
      <c r="AC143" s="509"/>
      <c r="AD143" s="509"/>
      <c r="AE143" s="509"/>
    </row>
    <row r="144" spans="1:31" s="490" customFormat="1" ht="15" customHeight="1">
      <c r="A144" s="263" t="s">
        <v>26</v>
      </c>
      <c r="B144" s="425">
        <f t="shared" si="44"/>
        <v>0</v>
      </c>
      <c r="C144" s="1003"/>
      <c r="D144" s="437">
        <v>0</v>
      </c>
      <c r="E144" s="437">
        <v>0</v>
      </c>
      <c r="F144" s="437">
        <v>0</v>
      </c>
      <c r="G144" s="437">
        <v>0</v>
      </c>
      <c r="H144" s="437">
        <v>0</v>
      </c>
      <c r="I144" s="437">
        <v>0</v>
      </c>
      <c r="J144" s="437">
        <v>0</v>
      </c>
      <c r="K144" s="437">
        <v>0</v>
      </c>
      <c r="L144" s="437">
        <v>0</v>
      </c>
      <c r="M144" s="437">
        <v>0</v>
      </c>
      <c r="N144" s="437">
        <v>0</v>
      </c>
      <c r="O144" s="437">
        <v>0</v>
      </c>
      <c r="P144" s="437">
        <v>0</v>
      </c>
      <c r="Q144" s="437">
        <v>0</v>
      </c>
      <c r="R144" s="481"/>
      <c r="S144" s="509"/>
      <c r="T144" s="509"/>
      <c r="U144" s="509"/>
      <c r="V144" s="509"/>
      <c r="W144" s="509"/>
      <c r="X144" s="509"/>
      <c r="Y144" s="509"/>
      <c r="Z144" s="509"/>
      <c r="AA144" s="509"/>
      <c r="AB144" s="509"/>
      <c r="AC144" s="509"/>
      <c r="AD144" s="509"/>
      <c r="AE144" s="509"/>
    </row>
    <row r="145" spans="1:256" s="490" customFormat="1" ht="15" customHeight="1">
      <c r="A145" s="263" t="s">
        <v>935</v>
      </c>
      <c r="B145" s="425">
        <f t="shared" si="44"/>
        <v>0</v>
      </c>
      <c r="C145" s="1003"/>
      <c r="D145" s="437">
        <v>0</v>
      </c>
      <c r="E145" s="437">
        <v>0</v>
      </c>
      <c r="F145" s="437">
        <v>0</v>
      </c>
      <c r="G145" s="437">
        <v>0</v>
      </c>
      <c r="H145" s="437">
        <v>0</v>
      </c>
      <c r="I145" s="437">
        <v>0</v>
      </c>
      <c r="J145" s="437">
        <v>0</v>
      </c>
      <c r="K145" s="437">
        <v>0</v>
      </c>
      <c r="L145" s="437">
        <v>0</v>
      </c>
      <c r="M145" s="437">
        <v>0</v>
      </c>
      <c r="N145" s="437">
        <v>0</v>
      </c>
      <c r="O145" s="437">
        <v>0</v>
      </c>
      <c r="P145" s="437">
        <v>0</v>
      </c>
      <c r="Q145" s="437">
        <v>0</v>
      </c>
      <c r="R145" s="481"/>
      <c r="S145" s="509"/>
      <c r="T145" s="509"/>
      <c r="U145" s="509"/>
      <c r="V145" s="509"/>
      <c r="W145" s="509"/>
      <c r="X145" s="509"/>
      <c r="Y145" s="509"/>
      <c r="Z145" s="509"/>
      <c r="AA145" s="509"/>
      <c r="AB145" s="509"/>
      <c r="AC145" s="509"/>
      <c r="AD145" s="509"/>
      <c r="AE145" s="509"/>
    </row>
    <row r="146" spans="1:256" s="490" customFormat="1" ht="15" customHeight="1">
      <c r="A146" s="263" t="s">
        <v>936</v>
      </c>
      <c r="B146" s="425">
        <f t="shared" si="44"/>
        <v>0</v>
      </c>
      <c r="C146" s="1003"/>
      <c r="D146" s="437">
        <v>0</v>
      </c>
      <c r="E146" s="437">
        <v>0</v>
      </c>
      <c r="F146" s="437">
        <v>0</v>
      </c>
      <c r="G146" s="437">
        <v>0</v>
      </c>
      <c r="H146" s="437">
        <v>0</v>
      </c>
      <c r="I146" s="437">
        <v>0</v>
      </c>
      <c r="J146" s="437">
        <v>0</v>
      </c>
      <c r="K146" s="437">
        <v>0</v>
      </c>
      <c r="L146" s="437">
        <v>0</v>
      </c>
      <c r="M146" s="437">
        <v>0</v>
      </c>
      <c r="N146" s="437">
        <v>0</v>
      </c>
      <c r="O146" s="437">
        <v>0</v>
      </c>
      <c r="P146" s="437">
        <v>0</v>
      </c>
      <c r="Q146" s="437">
        <v>0</v>
      </c>
      <c r="R146" s="481"/>
      <c r="S146" s="509"/>
      <c r="T146" s="509"/>
      <c r="U146" s="509"/>
      <c r="V146" s="509"/>
      <c r="W146" s="509"/>
      <c r="X146" s="509"/>
      <c r="Y146" s="509"/>
      <c r="Z146" s="509"/>
      <c r="AA146" s="509"/>
      <c r="AB146" s="509"/>
      <c r="AC146" s="509"/>
      <c r="AD146" s="509"/>
      <c r="AE146" s="509"/>
    </row>
    <row r="147" spans="1:256" s="490" customFormat="1" ht="15" customHeight="1">
      <c r="A147" s="263" t="s">
        <v>46</v>
      </c>
      <c r="B147" s="425">
        <f t="shared" si="44"/>
        <v>0</v>
      </c>
      <c r="C147" s="1003"/>
      <c r="D147" s="437">
        <v>0</v>
      </c>
      <c r="E147" s="437">
        <v>0</v>
      </c>
      <c r="F147" s="437">
        <v>0</v>
      </c>
      <c r="G147" s="437">
        <v>0</v>
      </c>
      <c r="H147" s="437">
        <v>0</v>
      </c>
      <c r="I147" s="437">
        <v>0</v>
      </c>
      <c r="J147" s="437">
        <v>0</v>
      </c>
      <c r="K147" s="437">
        <v>0</v>
      </c>
      <c r="L147" s="437">
        <v>0</v>
      </c>
      <c r="M147" s="437">
        <v>0</v>
      </c>
      <c r="N147" s="437">
        <v>0</v>
      </c>
      <c r="O147" s="437">
        <v>0</v>
      </c>
      <c r="P147" s="437">
        <v>0</v>
      </c>
      <c r="Q147" s="437">
        <v>0</v>
      </c>
      <c r="R147" s="481"/>
      <c r="S147" s="509"/>
      <c r="T147" s="509"/>
      <c r="U147" s="509"/>
      <c r="V147" s="509"/>
      <c r="W147" s="509"/>
      <c r="X147" s="509"/>
      <c r="Y147" s="509"/>
      <c r="Z147" s="509"/>
      <c r="AA147" s="509"/>
      <c r="AB147" s="509"/>
      <c r="AC147" s="509"/>
      <c r="AD147" s="509"/>
      <c r="AE147" s="509"/>
    </row>
    <row r="148" spans="1:256" s="723" customFormat="1" ht="15" customHeight="1">
      <c r="A148" s="263" t="s">
        <v>937</v>
      </c>
      <c r="B148" s="425">
        <f t="shared" si="44"/>
        <v>1117784</v>
      </c>
      <c r="C148" s="1003"/>
      <c r="D148" s="437">
        <f>D71</f>
        <v>60070</v>
      </c>
      <c r="E148" s="437">
        <f t="shared" ref="E148:Q148" si="45">E71</f>
        <v>60070</v>
      </c>
      <c r="F148" s="437">
        <v>83137</v>
      </c>
      <c r="G148" s="437">
        <v>83137</v>
      </c>
      <c r="H148" s="437">
        <v>83137</v>
      </c>
      <c r="I148" s="437">
        <v>83137</v>
      </c>
      <c r="J148" s="437">
        <v>83137</v>
      </c>
      <c r="K148" s="437">
        <v>83137</v>
      </c>
      <c r="L148" s="437">
        <v>83137</v>
      </c>
      <c r="M148" s="437">
        <v>83137</v>
      </c>
      <c r="N148" s="437">
        <v>83137</v>
      </c>
      <c r="O148" s="437">
        <v>83137</v>
      </c>
      <c r="P148" s="437">
        <v>83137</v>
      </c>
      <c r="Q148" s="437">
        <v>83137</v>
      </c>
      <c r="R148" s="722"/>
      <c r="S148" s="706"/>
      <c r="T148" s="706"/>
      <c r="U148" s="706"/>
      <c r="V148" s="706"/>
      <c r="W148" s="706"/>
      <c r="X148" s="706"/>
      <c r="Y148" s="706"/>
      <c r="Z148" s="706"/>
      <c r="AA148" s="706"/>
      <c r="AB148" s="706"/>
      <c r="AC148" s="706"/>
      <c r="AD148" s="706"/>
      <c r="AE148" s="706"/>
    </row>
    <row r="149" spans="1:256" s="398" customFormat="1" ht="24">
      <c r="A149" s="874" t="s">
        <v>80</v>
      </c>
      <c r="B149" s="425">
        <f t="shared" si="44"/>
        <v>0</v>
      </c>
      <c r="C149" s="1003"/>
      <c r="D149" s="437">
        <v>0</v>
      </c>
      <c r="E149" s="437">
        <v>0</v>
      </c>
      <c r="F149" s="437">
        <v>0</v>
      </c>
      <c r="G149" s="437">
        <v>0</v>
      </c>
      <c r="H149" s="437">
        <v>0</v>
      </c>
      <c r="I149" s="437">
        <v>0</v>
      </c>
      <c r="J149" s="437">
        <v>0</v>
      </c>
      <c r="K149" s="437">
        <v>0</v>
      </c>
      <c r="L149" s="437">
        <v>0</v>
      </c>
      <c r="M149" s="437">
        <v>0</v>
      </c>
      <c r="N149" s="437">
        <v>0</v>
      </c>
      <c r="O149" s="437">
        <v>0</v>
      </c>
      <c r="P149" s="437">
        <v>0</v>
      </c>
      <c r="Q149" s="437">
        <v>0</v>
      </c>
      <c r="R149" s="667"/>
      <c r="S149" s="705"/>
      <c r="T149" s="705"/>
      <c r="U149" s="705"/>
      <c r="V149" s="705"/>
      <c r="W149" s="705"/>
      <c r="X149" s="705"/>
      <c r="Y149" s="705"/>
      <c r="Z149" s="705"/>
      <c r="AA149" s="706"/>
      <c r="AB149" s="705"/>
      <c r="AC149" s="705"/>
      <c r="AD149" s="705"/>
      <c r="AE149" s="705"/>
    </row>
    <row r="150" spans="1:256" s="615" customFormat="1" ht="24">
      <c r="A150" s="874" t="s">
        <v>80</v>
      </c>
      <c r="B150" s="425">
        <f t="shared" si="44"/>
        <v>0</v>
      </c>
      <c r="C150" s="1003"/>
      <c r="D150" s="437">
        <v>0</v>
      </c>
      <c r="E150" s="437">
        <v>0</v>
      </c>
      <c r="F150" s="437">
        <v>0</v>
      </c>
      <c r="G150" s="437">
        <v>0</v>
      </c>
      <c r="H150" s="437">
        <v>0</v>
      </c>
      <c r="I150" s="437">
        <v>0</v>
      </c>
      <c r="J150" s="437">
        <v>0</v>
      </c>
      <c r="K150" s="437">
        <v>0</v>
      </c>
      <c r="L150" s="437">
        <v>0</v>
      </c>
      <c r="M150" s="437">
        <v>0</v>
      </c>
      <c r="N150" s="437">
        <v>0</v>
      </c>
      <c r="O150" s="437">
        <v>0</v>
      </c>
      <c r="P150" s="437">
        <v>0</v>
      </c>
      <c r="Q150" s="437">
        <v>0</v>
      </c>
      <c r="R150" s="727"/>
      <c r="S150" s="727"/>
      <c r="T150" s="727"/>
      <c r="U150" s="727"/>
      <c r="V150" s="727"/>
      <c r="W150" s="727"/>
      <c r="X150" s="727"/>
      <c r="Y150" s="727"/>
      <c r="Z150" s="727"/>
      <c r="AA150" s="727"/>
      <c r="AB150" s="727"/>
      <c r="AC150" s="727"/>
      <c r="AD150" s="727"/>
      <c r="AE150" s="727"/>
      <c r="AF150" s="728"/>
      <c r="AG150" s="728"/>
      <c r="AH150" s="728"/>
      <c r="AI150" s="728"/>
      <c r="AJ150" s="728"/>
      <c r="AK150" s="728"/>
      <c r="AL150" s="728"/>
      <c r="AM150" s="728"/>
      <c r="AN150" s="728"/>
      <c r="AO150" s="728"/>
      <c r="AP150" s="728"/>
      <c r="AQ150" s="728"/>
      <c r="AR150" s="728"/>
      <c r="AS150" s="728"/>
      <c r="AT150" s="728"/>
      <c r="AU150" s="728"/>
      <c r="AV150" s="728"/>
      <c r="AW150" s="728"/>
      <c r="AX150" s="728"/>
      <c r="AY150" s="728"/>
      <c r="AZ150" s="728"/>
      <c r="BA150" s="728"/>
      <c r="BB150" s="728"/>
      <c r="BC150" s="728"/>
      <c r="BD150" s="728"/>
      <c r="BE150" s="728"/>
      <c r="BF150" s="728"/>
      <c r="BG150" s="728"/>
      <c r="BH150" s="728"/>
      <c r="BI150" s="728"/>
      <c r="BJ150" s="728"/>
      <c r="BK150" s="728"/>
      <c r="BL150" s="728"/>
      <c r="BM150" s="728"/>
      <c r="BN150" s="728"/>
      <c r="BO150" s="728"/>
      <c r="BP150" s="728"/>
      <c r="BQ150" s="728"/>
      <c r="BR150" s="728"/>
      <c r="BS150" s="728"/>
      <c r="BT150" s="728"/>
      <c r="BU150" s="728"/>
      <c r="BV150" s="728"/>
      <c r="BW150" s="728"/>
      <c r="BX150" s="728"/>
      <c r="BY150" s="728"/>
      <c r="BZ150" s="728"/>
      <c r="CA150" s="728"/>
      <c r="CB150" s="728"/>
      <c r="CC150" s="728"/>
      <c r="CD150" s="728"/>
      <c r="CE150" s="728"/>
      <c r="CF150" s="728"/>
      <c r="CG150" s="728"/>
      <c r="CH150" s="728"/>
      <c r="CI150" s="728"/>
      <c r="CJ150" s="728"/>
      <c r="CK150" s="728"/>
      <c r="CL150" s="728"/>
      <c r="CM150" s="728"/>
      <c r="CN150" s="728"/>
      <c r="CO150" s="728"/>
      <c r="CP150" s="728"/>
      <c r="CQ150" s="728"/>
      <c r="CR150" s="728"/>
      <c r="CS150" s="728"/>
      <c r="CT150" s="728"/>
      <c r="CU150" s="728"/>
      <c r="CV150" s="728"/>
      <c r="CW150" s="728"/>
      <c r="CX150" s="728"/>
      <c r="CY150" s="728"/>
      <c r="CZ150" s="728"/>
      <c r="DA150" s="728"/>
      <c r="DB150" s="728"/>
      <c r="DC150" s="728"/>
      <c r="DD150" s="728"/>
      <c r="DE150" s="728"/>
      <c r="DF150" s="728"/>
      <c r="DG150" s="728"/>
      <c r="DH150" s="728"/>
      <c r="DI150" s="728"/>
      <c r="DJ150" s="728"/>
      <c r="DK150" s="728"/>
      <c r="DL150" s="728"/>
      <c r="DM150" s="728"/>
      <c r="DN150" s="728"/>
      <c r="DO150" s="728"/>
      <c r="DP150" s="728"/>
      <c r="DQ150" s="728"/>
      <c r="DR150" s="728"/>
      <c r="DS150" s="728"/>
      <c r="DT150" s="728"/>
      <c r="DU150" s="728"/>
      <c r="DV150" s="728"/>
      <c r="DW150" s="728"/>
      <c r="DX150" s="728"/>
      <c r="DY150" s="728"/>
      <c r="DZ150" s="728"/>
      <c r="EA150" s="728"/>
      <c r="EB150" s="728"/>
      <c r="EC150" s="728"/>
      <c r="ED150" s="728"/>
      <c r="EE150" s="728"/>
      <c r="EF150" s="728"/>
      <c r="EG150" s="728"/>
      <c r="EH150" s="728"/>
      <c r="EI150" s="728"/>
      <c r="EJ150" s="728"/>
      <c r="EK150" s="728"/>
      <c r="EL150" s="728"/>
      <c r="EM150" s="728"/>
      <c r="EN150" s="728"/>
      <c r="EO150" s="728"/>
      <c r="EP150" s="728"/>
      <c r="EQ150" s="728"/>
      <c r="ER150" s="728"/>
      <c r="ES150" s="728"/>
      <c r="ET150" s="728"/>
      <c r="EU150" s="728"/>
      <c r="EV150" s="728"/>
      <c r="EW150" s="728"/>
      <c r="EX150" s="728"/>
      <c r="EY150" s="728"/>
      <c r="EZ150" s="728"/>
      <c r="FA150" s="728"/>
      <c r="FB150" s="728"/>
      <c r="FC150" s="728"/>
      <c r="FD150" s="728"/>
      <c r="FE150" s="728"/>
      <c r="FF150" s="728"/>
      <c r="FG150" s="728"/>
      <c r="FH150" s="728"/>
      <c r="FI150" s="728"/>
      <c r="FJ150" s="728"/>
      <c r="FK150" s="728"/>
      <c r="FL150" s="728"/>
      <c r="FM150" s="728"/>
      <c r="FN150" s="728"/>
      <c r="FO150" s="728"/>
      <c r="FP150" s="728"/>
      <c r="FQ150" s="728"/>
      <c r="FR150" s="728"/>
      <c r="FS150" s="728"/>
      <c r="FT150" s="728"/>
      <c r="FU150" s="728"/>
      <c r="FV150" s="728"/>
      <c r="FW150" s="728"/>
      <c r="FX150" s="728"/>
      <c r="FY150" s="728"/>
      <c r="FZ150" s="728"/>
      <c r="GA150" s="728"/>
      <c r="GB150" s="728"/>
      <c r="GC150" s="728"/>
      <c r="GD150" s="728"/>
      <c r="GE150" s="728"/>
      <c r="GF150" s="728"/>
      <c r="GG150" s="728"/>
      <c r="GH150" s="728"/>
      <c r="GI150" s="728"/>
      <c r="GJ150" s="728"/>
      <c r="GK150" s="728"/>
      <c r="GL150" s="728"/>
      <c r="GM150" s="728"/>
      <c r="GN150" s="728"/>
      <c r="GO150" s="728"/>
      <c r="GP150" s="728"/>
      <c r="GQ150" s="728"/>
      <c r="GR150" s="728"/>
      <c r="GS150" s="728"/>
      <c r="GT150" s="728"/>
      <c r="GU150" s="728"/>
      <c r="GV150" s="728"/>
      <c r="GW150" s="728"/>
      <c r="GX150" s="728"/>
      <c r="GY150" s="728"/>
      <c r="GZ150" s="728"/>
      <c r="HA150" s="728"/>
      <c r="HB150" s="728"/>
      <c r="HC150" s="728"/>
      <c r="HD150" s="728"/>
      <c r="HE150" s="728"/>
      <c r="HF150" s="728"/>
      <c r="HG150" s="728"/>
      <c r="HH150" s="728"/>
      <c r="HI150" s="728"/>
      <c r="HJ150" s="728"/>
      <c r="HK150" s="728"/>
      <c r="HL150" s="728"/>
      <c r="HM150" s="728"/>
      <c r="HN150" s="728"/>
      <c r="HO150" s="728"/>
      <c r="HP150" s="728"/>
      <c r="HQ150" s="728"/>
      <c r="HR150" s="728"/>
      <c r="HS150" s="728"/>
      <c r="HT150" s="728"/>
      <c r="HU150" s="728"/>
      <c r="HV150" s="728"/>
      <c r="HW150" s="728"/>
      <c r="HX150" s="728"/>
      <c r="HY150" s="728"/>
      <c r="HZ150" s="728"/>
      <c r="IA150" s="728"/>
      <c r="IB150" s="728"/>
      <c r="IC150" s="728"/>
      <c r="ID150" s="728"/>
      <c r="IE150" s="728"/>
      <c r="IF150" s="728"/>
      <c r="IG150" s="728"/>
      <c r="IH150" s="728"/>
      <c r="II150" s="728"/>
      <c r="IJ150" s="728"/>
      <c r="IK150" s="728"/>
      <c r="IL150" s="728"/>
      <c r="IM150" s="728"/>
      <c r="IN150" s="728"/>
      <c r="IO150" s="728"/>
      <c r="IP150" s="728"/>
      <c r="IQ150" s="728"/>
      <c r="IR150" s="728"/>
      <c r="IS150" s="728"/>
      <c r="IT150" s="728"/>
      <c r="IU150" s="728"/>
      <c r="IV150" s="728"/>
    </row>
    <row r="151" spans="1:256" s="716" customFormat="1" ht="30" customHeight="1">
      <c r="A151" s="379" t="s">
        <v>365</v>
      </c>
      <c r="B151" s="425">
        <f t="shared" si="44"/>
        <v>21156162.440000005</v>
      </c>
      <c r="C151" s="1003"/>
      <c r="D151" s="439">
        <f>D133+D139+D140+SUM(D143:D150)</f>
        <v>1511154.46</v>
      </c>
      <c r="E151" s="439">
        <f t="shared" ref="E151:Q151" si="46">E133+E139+E140+SUM(E143:E150)</f>
        <v>1511154.46</v>
      </c>
      <c r="F151" s="439">
        <f t="shared" si="46"/>
        <v>1511154.46</v>
      </c>
      <c r="G151" s="439">
        <f t="shared" si="46"/>
        <v>1511154.46</v>
      </c>
      <c r="H151" s="439">
        <f t="shared" si="46"/>
        <v>1511154.46</v>
      </c>
      <c r="I151" s="439">
        <f t="shared" si="46"/>
        <v>1511154.46</v>
      </c>
      <c r="J151" s="439">
        <f t="shared" si="46"/>
        <v>1511154.46</v>
      </c>
      <c r="K151" s="439">
        <f t="shared" si="46"/>
        <v>1511154.46</v>
      </c>
      <c r="L151" s="439">
        <f t="shared" si="46"/>
        <v>1511154.46</v>
      </c>
      <c r="M151" s="439">
        <f t="shared" si="46"/>
        <v>1511154.46</v>
      </c>
      <c r="N151" s="439">
        <f t="shared" si="46"/>
        <v>1511154.46</v>
      </c>
      <c r="O151" s="439">
        <f t="shared" si="46"/>
        <v>1511154.46</v>
      </c>
      <c r="P151" s="439">
        <f t="shared" si="46"/>
        <v>1511154.46</v>
      </c>
      <c r="Q151" s="439">
        <f t="shared" si="46"/>
        <v>1511154.46</v>
      </c>
      <c r="R151" s="713"/>
      <c r="S151" s="714"/>
      <c r="T151" s="714"/>
      <c r="U151" s="714"/>
      <c r="V151" s="714"/>
      <c r="W151" s="714"/>
      <c r="X151" s="714"/>
      <c r="Y151" s="714"/>
      <c r="Z151" s="714"/>
      <c r="AA151" s="715"/>
      <c r="AB151" s="714"/>
      <c r="AC151" s="714"/>
      <c r="AD151" s="714"/>
      <c r="AE151" s="714"/>
    </row>
    <row r="152" spans="1:256" s="880" customFormat="1" ht="15">
      <c r="A152" s="263" t="s">
        <v>127</v>
      </c>
      <c r="B152" s="425">
        <f t="shared" si="44"/>
        <v>0</v>
      </c>
      <c r="C152" s="1003"/>
      <c r="D152" s="876">
        <v>0</v>
      </c>
      <c r="E152" s="876">
        <v>0</v>
      </c>
      <c r="F152" s="876">
        <v>0</v>
      </c>
      <c r="G152" s="876">
        <v>0</v>
      </c>
      <c r="H152" s="876">
        <v>0</v>
      </c>
      <c r="I152" s="876">
        <v>0</v>
      </c>
      <c r="J152" s="876">
        <v>0</v>
      </c>
      <c r="K152" s="876">
        <v>0</v>
      </c>
      <c r="L152" s="876">
        <v>0</v>
      </c>
      <c r="M152" s="876">
        <v>0</v>
      </c>
      <c r="N152" s="876">
        <v>0</v>
      </c>
      <c r="O152" s="876">
        <v>0</v>
      </c>
      <c r="P152" s="876">
        <v>0</v>
      </c>
      <c r="Q152" s="876">
        <v>0</v>
      </c>
      <c r="R152" s="877"/>
      <c r="S152" s="878"/>
      <c r="T152" s="878"/>
      <c r="U152" s="878"/>
      <c r="V152" s="878"/>
      <c r="W152" s="878"/>
      <c r="X152" s="878"/>
      <c r="Y152" s="878"/>
      <c r="Z152" s="878"/>
      <c r="AA152" s="879"/>
      <c r="AB152" s="878"/>
      <c r="AC152" s="878"/>
      <c r="AD152" s="878"/>
      <c r="AE152" s="878"/>
    </row>
    <row r="153" spans="1:256" s="716" customFormat="1" ht="32.25" customHeight="1">
      <c r="A153" s="379" t="s">
        <v>442</v>
      </c>
      <c r="B153" s="425">
        <f t="shared" si="44"/>
        <v>0</v>
      </c>
      <c r="C153" s="1004"/>
      <c r="D153" s="439">
        <f t="shared" ref="D153:Q153" si="47">D110-D151</f>
        <v>0</v>
      </c>
      <c r="E153" s="439">
        <f t="shared" si="47"/>
        <v>0</v>
      </c>
      <c r="F153" s="439">
        <f t="shared" si="47"/>
        <v>0</v>
      </c>
      <c r="G153" s="439">
        <f t="shared" si="47"/>
        <v>0</v>
      </c>
      <c r="H153" s="439">
        <f t="shared" si="47"/>
        <v>0</v>
      </c>
      <c r="I153" s="439">
        <f t="shared" si="47"/>
        <v>0</v>
      </c>
      <c r="J153" s="439">
        <f t="shared" si="47"/>
        <v>0</v>
      </c>
      <c r="K153" s="439">
        <f t="shared" si="47"/>
        <v>0</v>
      </c>
      <c r="L153" s="439">
        <f t="shared" si="47"/>
        <v>0</v>
      </c>
      <c r="M153" s="439">
        <f t="shared" si="47"/>
        <v>0</v>
      </c>
      <c r="N153" s="439">
        <f t="shared" si="47"/>
        <v>0</v>
      </c>
      <c r="O153" s="439">
        <f t="shared" si="47"/>
        <v>0</v>
      </c>
      <c r="P153" s="439">
        <f t="shared" si="47"/>
        <v>0</v>
      </c>
      <c r="Q153" s="439">
        <f t="shared" si="47"/>
        <v>0</v>
      </c>
      <c r="R153" s="713"/>
      <c r="S153" s="714"/>
      <c r="T153" s="714"/>
      <c r="U153" s="714"/>
      <c r="V153" s="714"/>
      <c r="W153" s="714"/>
      <c r="X153" s="714"/>
      <c r="Y153" s="714"/>
      <c r="Z153" s="714"/>
      <c r="AA153" s="715"/>
      <c r="AB153" s="714"/>
      <c r="AC153" s="714"/>
      <c r="AD153" s="714"/>
      <c r="AE153" s="714"/>
    </row>
    <row r="156" spans="1:256" s="724" customFormat="1" ht="47.25">
      <c r="A156" s="379" t="s">
        <v>91</v>
      </c>
      <c r="B156" s="43"/>
      <c r="C156" s="806"/>
      <c r="D156" s="806"/>
      <c r="E156" s="806"/>
      <c r="F156" s="806"/>
      <c r="G156" s="806"/>
      <c r="H156" s="442"/>
      <c r="I156" s="443"/>
      <c r="J156" s="442"/>
      <c r="K156" s="442"/>
      <c r="L156" s="442"/>
      <c r="M156" s="442"/>
      <c r="N156" s="806"/>
      <c r="O156" s="806"/>
      <c r="P156" s="806"/>
      <c r="Q156" s="806"/>
      <c r="R156" s="463"/>
      <c r="S156" s="468"/>
      <c r="T156" s="468"/>
      <c r="U156" s="468"/>
      <c r="V156" s="468"/>
      <c r="W156" s="468"/>
      <c r="X156" s="468"/>
      <c r="Y156" s="468"/>
      <c r="Z156" s="468"/>
      <c r="AA156" s="468"/>
      <c r="AB156" s="468"/>
      <c r="AC156" s="468"/>
      <c r="AD156" s="468"/>
      <c r="AE156" s="468"/>
    </row>
    <row r="157" spans="1:256" s="730" customFormat="1" ht="15.75">
      <c r="A157" s="453"/>
      <c r="B157" s="452" t="s">
        <v>363</v>
      </c>
      <c r="C157" s="452">
        <v>0</v>
      </c>
      <c r="D157" s="452">
        <v>1</v>
      </c>
      <c r="E157" s="452">
        <v>2</v>
      </c>
      <c r="F157" s="452">
        <v>3</v>
      </c>
      <c r="G157" s="452">
        <v>4</v>
      </c>
      <c r="H157" s="452">
        <v>5</v>
      </c>
      <c r="I157" s="452">
        <v>6</v>
      </c>
      <c r="J157" s="452">
        <v>7</v>
      </c>
      <c r="K157" s="452">
        <v>8</v>
      </c>
      <c r="L157" s="452">
        <v>9</v>
      </c>
      <c r="M157" s="452">
        <v>10</v>
      </c>
      <c r="N157" s="452">
        <v>11</v>
      </c>
      <c r="O157" s="452">
        <v>12</v>
      </c>
      <c r="P157" s="452">
        <v>13</v>
      </c>
      <c r="Q157" s="452">
        <v>14</v>
      </c>
      <c r="R157" s="729"/>
    </row>
    <row r="158" spans="1:256" ht="18" customHeight="1">
      <c r="A158" s="277" t="s">
        <v>796</v>
      </c>
    </row>
    <row r="159" spans="1:256" ht="25.5">
      <c r="A159" s="275" t="str">
        <f>Investitie!B92</f>
        <v>ASISTENŢĂ FINANCIARĂ NERAMBURSABILĂ SOLICITATĂ</v>
      </c>
      <c r="B159" s="425">
        <f>SUM(D159:G159)</f>
        <v>1558558.7338999999</v>
      </c>
      <c r="C159" s="1059"/>
      <c r="D159" s="445">
        <f>Investitie!F92</f>
        <v>547758.46580000001</v>
      </c>
      <c r="E159" s="445">
        <f>Investitie!G92</f>
        <v>1010800.2680999999</v>
      </c>
      <c r="F159" s="445">
        <f>Investitie!H92</f>
        <v>0</v>
      </c>
      <c r="G159" s="445">
        <f>Investitie!I92</f>
        <v>0</v>
      </c>
      <c r="H159" s="936"/>
      <c r="I159" s="937"/>
      <c r="J159" s="936"/>
      <c r="K159" s="936"/>
      <c r="L159" s="936"/>
      <c r="M159" s="936"/>
      <c r="N159" s="445"/>
      <c r="O159" s="445"/>
      <c r="P159" s="445"/>
      <c r="Q159" s="445"/>
    </row>
    <row r="160" spans="1:256" ht="15.75">
      <c r="A160" s="275" t="str">
        <f>Investitie!B94</f>
        <v>Surse proprii</v>
      </c>
      <c r="B160" s="425">
        <f>SUM(D160:G160)</f>
        <v>32393.991100000057</v>
      </c>
      <c r="C160" s="1060"/>
      <c r="D160" s="445">
        <f>Investitie!F94</f>
        <v>11178.744200000021</v>
      </c>
      <c r="E160" s="445">
        <f>Investitie!G94</f>
        <v>21215.246900000035</v>
      </c>
      <c r="F160" s="445">
        <f>Investitie!H94</f>
        <v>0</v>
      </c>
      <c r="G160" s="445">
        <f>Investitie!I94</f>
        <v>0</v>
      </c>
      <c r="H160" s="936"/>
      <c r="I160" s="937"/>
      <c r="J160" s="936"/>
      <c r="K160" s="936"/>
      <c r="L160" s="936"/>
      <c r="M160" s="936"/>
      <c r="N160" s="445"/>
      <c r="O160" s="445"/>
      <c r="P160" s="445"/>
      <c r="Q160" s="445"/>
    </row>
    <row r="161" spans="1:31" ht="25.5">
      <c r="A161" s="275" t="str">
        <f>Investitie!B95</f>
        <v>Contributie publica (veniturile nete actualizate, pentru proiecte generatoare de venit)</v>
      </c>
      <c r="B161" s="425">
        <f>SUM(D161:G161)</f>
        <v>0</v>
      </c>
      <c r="C161" s="1060"/>
      <c r="D161" s="445">
        <f>Investitie!F95</f>
        <v>0</v>
      </c>
      <c r="E161" s="445">
        <f>Investitie!G95</f>
        <v>0</v>
      </c>
      <c r="F161" s="445">
        <f>Investitie!H95</f>
        <v>0</v>
      </c>
      <c r="G161" s="445">
        <f>Investitie!I95</f>
        <v>0</v>
      </c>
      <c r="H161" s="445"/>
      <c r="I161" s="937"/>
      <c r="J161" s="445"/>
      <c r="K161" s="445"/>
      <c r="L161" s="445"/>
      <c r="M161" s="445"/>
      <c r="N161" s="445"/>
      <c r="O161" s="445"/>
      <c r="P161" s="445"/>
      <c r="Q161" s="445"/>
    </row>
    <row r="162" spans="1:31" hidden="1">
      <c r="A162" s="275"/>
      <c r="B162" s="425"/>
      <c r="C162" s="1060"/>
      <c r="D162" s="445"/>
      <c r="E162" s="445"/>
      <c r="F162" s="445"/>
      <c r="G162" s="445"/>
      <c r="H162" s="445"/>
      <c r="I162" s="937"/>
      <c r="J162" s="445"/>
      <c r="K162" s="445"/>
      <c r="L162" s="445"/>
      <c r="M162" s="445"/>
      <c r="N162" s="445"/>
      <c r="O162" s="445"/>
      <c r="P162" s="445"/>
      <c r="Q162" s="445"/>
    </row>
    <row r="163" spans="1:31">
      <c r="A163" s="275" t="str">
        <f>Investitie!B96</f>
        <v>Imprumuturi bancare (surse imprumutate)</v>
      </c>
      <c r="B163" s="425">
        <f>SUM(D163:G163)</f>
        <v>0</v>
      </c>
      <c r="C163" s="1060"/>
      <c r="D163" s="445">
        <f>Investitie!F96</f>
        <v>0</v>
      </c>
      <c r="E163" s="445">
        <f>Investitie!G96</f>
        <v>0</v>
      </c>
      <c r="F163" s="445">
        <f>Investitie!H96</f>
        <v>0</v>
      </c>
      <c r="G163" s="445">
        <f>Investitie!I96</f>
        <v>0</v>
      </c>
      <c r="H163" s="445"/>
      <c r="I163" s="937"/>
      <c r="J163" s="445"/>
      <c r="K163" s="445"/>
      <c r="L163" s="445"/>
      <c r="M163" s="445"/>
      <c r="N163" s="445"/>
      <c r="O163" s="445"/>
      <c r="P163" s="445"/>
      <c r="Q163" s="445"/>
    </row>
    <row r="164" spans="1:31" s="489" customFormat="1" ht="25.5">
      <c r="A164" s="278" t="s">
        <v>92</v>
      </c>
      <c r="B164" s="447">
        <f>SUM(B159:B163)</f>
        <v>1590952.7249999999</v>
      </c>
      <c r="C164" s="1060"/>
      <c r="D164" s="447">
        <f>SUM(D159:D163)</f>
        <v>558937.21000000008</v>
      </c>
      <c r="E164" s="447">
        <f>SUM(E159:E163)</f>
        <v>1032015.5149999999</v>
      </c>
      <c r="F164" s="447">
        <f>SUM(F159:F163)</f>
        <v>0</v>
      </c>
      <c r="G164" s="447">
        <f>SUM(G159:G163)</f>
        <v>0</v>
      </c>
      <c r="H164" s="447"/>
      <c r="I164" s="938"/>
      <c r="J164" s="447"/>
      <c r="K164" s="447"/>
      <c r="L164" s="447"/>
      <c r="M164" s="447"/>
      <c r="N164" s="447"/>
      <c r="O164" s="447"/>
      <c r="P164" s="447"/>
      <c r="Q164" s="447"/>
      <c r="R164" s="731"/>
      <c r="S164" s="507"/>
      <c r="T164" s="507"/>
      <c r="U164" s="507"/>
      <c r="V164" s="507"/>
      <c r="W164" s="507"/>
      <c r="X164" s="507"/>
      <c r="Y164" s="507"/>
      <c r="Z164" s="507"/>
      <c r="AA164" s="507"/>
      <c r="AB164" s="507"/>
      <c r="AC164" s="507"/>
      <c r="AD164" s="507"/>
      <c r="AE164" s="507"/>
    </row>
    <row r="165" spans="1:31" s="489" customFormat="1">
      <c r="A165" s="277"/>
      <c r="B165" s="448"/>
      <c r="C165" s="1060"/>
      <c r="D165" s="448"/>
      <c r="E165" s="448"/>
      <c r="F165" s="448"/>
      <c r="G165" s="448"/>
      <c r="H165" s="448"/>
      <c r="I165" s="449"/>
      <c r="J165" s="448"/>
      <c r="K165" s="448"/>
      <c r="L165" s="448"/>
      <c r="M165" s="448"/>
      <c r="N165" s="448"/>
      <c r="O165" s="448"/>
      <c r="P165" s="448"/>
      <c r="Q165" s="448"/>
      <c r="R165" s="731"/>
      <c r="S165" s="507"/>
      <c r="T165" s="507"/>
      <c r="U165" s="507"/>
      <c r="V165" s="507"/>
      <c r="W165" s="507"/>
      <c r="X165" s="507"/>
      <c r="Y165" s="507"/>
      <c r="Z165" s="507"/>
      <c r="AA165" s="507"/>
      <c r="AB165" s="507"/>
      <c r="AC165" s="507"/>
      <c r="AD165" s="507"/>
      <c r="AE165" s="507"/>
    </row>
    <row r="166" spans="1:31" s="489" customFormat="1">
      <c r="A166" s="277" t="s">
        <v>806</v>
      </c>
      <c r="B166" s="448"/>
      <c r="C166" s="1060"/>
      <c r="D166" s="448"/>
      <c r="E166" s="448"/>
      <c r="F166" s="448"/>
      <c r="G166" s="448"/>
      <c r="H166" s="448"/>
      <c r="I166" s="449"/>
      <c r="J166" s="448"/>
      <c r="K166" s="448"/>
      <c r="L166" s="448"/>
      <c r="M166" s="448"/>
      <c r="N166" s="448"/>
      <c r="O166" s="448"/>
      <c r="P166" s="448"/>
      <c r="Q166" s="448"/>
      <c r="R166" s="731"/>
      <c r="S166" s="507"/>
      <c r="T166" s="507"/>
      <c r="U166" s="507"/>
      <c r="V166" s="507"/>
      <c r="W166" s="507"/>
      <c r="X166" s="507"/>
      <c r="Y166" s="507"/>
      <c r="Z166" s="507"/>
      <c r="AA166" s="507"/>
      <c r="AB166" s="507"/>
      <c r="AC166" s="507"/>
      <c r="AD166" s="507"/>
      <c r="AE166" s="507"/>
    </row>
    <row r="167" spans="1:31" s="490" customFormat="1">
      <c r="A167" s="275" t="s">
        <v>99</v>
      </c>
      <c r="B167" s="797">
        <f>SUM(D167:Q167)</f>
        <v>0</v>
      </c>
      <c r="C167" s="1060"/>
      <c r="D167" s="445">
        <f>Investitie!F102</f>
        <v>0</v>
      </c>
      <c r="E167" s="445">
        <f>Investitie!G102</f>
        <v>0</v>
      </c>
      <c r="F167" s="445">
        <f>Investitie!H102</f>
        <v>0</v>
      </c>
      <c r="G167" s="445">
        <f>Investitie!I102</f>
        <v>0</v>
      </c>
      <c r="H167" s="445">
        <f>Investitie!J102</f>
        <v>0</v>
      </c>
      <c r="I167" s="445">
        <f>Investitie!K102</f>
        <v>0</v>
      </c>
      <c r="J167" s="445">
        <f>Investitie!L102</f>
        <v>0</v>
      </c>
      <c r="K167" s="445">
        <f>Investitie!M102</f>
        <v>0</v>
      </c>
      <c r="L167" s="445">
        <f>Investitie!N102</f>
        <v>0</v>
      </c>
      <c r="M167" s="445">
        <f>Investitie!O102</f>
        <v>0</v>
      </c>
      <c r="N167" s="445">
        <f>Investitie!P102</f>
        <v>0</v>
      </c>
      <c r="O167" s="445">
        <f>Investitie!Q102</f>
        <v>0</v>
      </c>
      <c r="P167" s="445">
        <f>Investitie!R102</f>
        <v>0</v>
      </c>
      <c r="Q167" s="445">
        <f>Investitie!S102</f>
        <v>0</v>
      </c>
      <c r="R167" s="481"/>
      <c r="S167" s="509"/>
      <c r="T167" s="509"/>
      <c r="U167" s="509"/>
      <c r="V167" s="509"/>
      <c r="W167" s="509"/>
      <c r="X167" s="509"/>
      <c r="Y167" s="509"/>
      <c r="Z167" s="509"/>
      <c r="AA167" s="509"/>
      <c r="AB167" s="509"/>
      <c r="AC167" s="509"/>
      <c r="AD167" s="509"/>
      <c r="AE167" s="509"/>
    </row>
    <row r="168" spans="1:31" s="490" customFormat="1">
      <c r="A168" s="275" t="s">
        <v>100</v>
      </c>
      <c r="B168" s="797">
        <f>SUM(D168:Q168)</f>
        <v>0</v>
      </c>
      <c r="C168" s="1060"/>
      <c r="D168" s="445">
        <f>Investitie!F103</f>
        <v>0</v>
      </c>
      <c r="E168" s="445">
        <f>Investitie!G103</f>
        <v>0</v>
      </c>
      <c r="F168" s="445">
        <f>Investitie!H103</f>
        <v>0</v>
      </c>
      <c r="G168" s="445">
        <f>Investitie!I103</f>
        <v>0</v>
      </c>
      <c r="H168" s="445">
        <f>Investitie!J103</f>
        <v>0</v>
      </c>
      <c r="I168" s="445">
        <f>Investitie!K103</f>
        <v>0</v>
      </c>
      <c r="J168" s="445">
        <f>Investitie!L103</f>
        <v>0</v>
      </c>
      <c r="K168" s="445">
        <f>Investitie!M103</f>
        <v>0</v>
      </c>
      <c r="L168" s="445">
        <f>Investitie!N103</f>
        <v>0</v>
      </c>
      <c r="M168" s="445">
        <f>Investitie!O103</f>
        <v>0</v>
      </c>
      <c r="N168" s="445">
        <f>Investitie!P103</f>
        <v>0</v>
      </c>
      <c r="O168" s="445">
        <f>Investitie!Q103</f>
        <v>0</v>
      </c>
      <c r="P168" s="445">
        <f>Investitie!R103</f>
        <v>0</v>
      </c>
      <c r="Q168" s="445">
        <f>Investitie!S103</f>
        <v>0</v>
      </c>
      <c r="R168" s="481"/>
      <c r="S168" s="509"/>
      <c r="T168" s="509"/>
      <c r="U168" s="509"/>
      <c r="V168" s="509"/>
      <c r="W168" s="509"/>
      <c r="X168" s="509"/>
      <c r="Y168" s="509"/>
      <c r="Z168" s="509"/>
      <c r="AA168" s="509"/>
      <c r="AB168" s="509"/>
      <c r="AC168" s="509"/>
      <c r="AD168" s="509"/>
      <c r="AE168" s="509"/>
    </row>
    <row r="169" spans="1:31" s="489" customFormat="1" ht="25.5">
      <c r="A169" s="278" t="s">
        <v>93</v>
      </c>
      <c r="B169" s="661">
        <f>SUM(D169:Q169)</f>
        <v>0</v>
      </c>
      <c r="C169" s="1060"/>
      <c r="D169" s="447">
        <f>D168+D167</f>
        <v>0</v>
      </c>
      <c r="E169" s="447">
        <f t="shared" ref="E169:Q169" si="48">E168+E167</f>
        <v>0</v>
      </c>
      <c r="F169" s="447">
        <f t="shared" si="48"/>
        <v>0</v>
      </c>
      <c r="G169" s="447">
        <f t="shared" si="48"/>
        <v>0</v>
      </c>
      <c r="H169" s="447">
        <f t="shared" si="48"/>
        <v>0</v>
      </c>
      <c r="I169" s="447">
        <f t="shared" si="48"/>
        <v>0</v>
      </c>
      <c r="J169" s="447">
        <f t="shared" si="48"/>
        <v>0</v>
      </c>
      <c r="K169" s="447">
        <f t="shared" si="48"/>
        <v>0</v>
      </c>
      <c r="L169" s="447">
        <f t="shared" si="48"/>
        <v>0</v>
      </c>
      <c r="M169" s="447">
        <f t="shared" si="48"/>
        <v>0</v>
      </c>
      <c r="N169" s="447">
        <f t="shared" si="48"/>
        <v>0</v>
      </c>
      <c r="O169" s="447">
        <f t="shared" si="48"/>
        <v>0</v>
      </c>
      <c r="P169" s="447">
        <f t="shared" si="48"/>
        <v>0</v>
      </c>
      <c r="Q169" s="447">
        <f t="shared" si="48"/>
        <v>0</v>
      </c>
      <c r="R169" s="731"/>
      <c r="S169" s="507"/>
      <c r="T169" s="507"/>
      <c r="U169" s="507"/>
      <c r="V169" s="507"/>
      <c r="W169" s="507"/>
      <c r="X169" s="507"/>
      <c r="Y169" s="507"/>
      <c r="Z169" s="507"/>
      <c r="AA169" s="507"/>
      <c r="AB169" s="507"/>
      <c r="AC169" s="507"/>
      <c r="AD169" s="507"/>
      <c r="AE169" s="507"/>
    </row>
    <row r="170" spans="1:31">
      <c r="C170" s="1060"/>
    </row>
    <row r="171" spans="1:31">
      <c r="A171" s="277" t="s">
        <v>94</v>
      </c>
      <c r="C171" s="1060"/>
    </row>
    <row r="172" spans="1:31" s="724" customFormat="1" ht="15.75">
      <c r="A172" s="276" t="s">
        <v>20</v>
      </c>
      <c r="B172" s="425">
        <f>SUM(D172:G172)</f>
        <v>1590952.7250000001</v>
      </c>
      <c r="C172" s="1060"/>
      <c r="D172" s="661">
        <f>Investitie!F81</f>
        <v>558937.21000000008</v>
      </c>
      <c r="E172" s="661">
        <f>Investitie!G81</f>
        <v>1032015.515</v>
      </c>
      <c r="F172" s="661">
        <f>Investitie!H81</f>
        <v>0</v>
      </c>
      <c r="G172" s="661">
        <f>Investitie!I81</f>
        <v>0</v>
      </c>
      <c r="H172" s="442"/>
      <c r="I172" s="443"/>
      <c r="J172" s="442"/>
      <c r="K172" s="442"/>
      <c r="L172" s="442"/>
      <c r="M172" s="442"/>
      <c r="N172" s="806"/>
      <c r="O172" s="806"/>
      <c r="P172" s="806"/>
      <c r="Q172" s="806"/>
      <c r="R172" s="463"/>
      <c r="S172" s="468"/>
      <c r="T172" s="468"/>
      <c r="U172" s="468"/>
      <c r="V172" s="468"/>
      <c r="W172" s="468"/>
      <c r="X172" s="468"/>
      <c r="Y172" s="468"/>
      <c r="Z172" s="468"/>
      <c r="AA172" s="468"/>
      <c r="AB172" s="468"/>
      <c r="AC172" s="468"/>
      <c r="AD172" s="468"/>
      <c r="AE172" s="468"/>
    </row>
    <row r="173" spans="1:31" ht="25.5">
      <c r="A173" s="278" t="s">
        <v>95</v>
      </c>
      <c r="B173" s="450">
        <f t="shared" ref="B173:G173" si="49">B172</f>
        <v>1590952.7250000001</v>
      </c>
      <c r="C173" s="1060"/>
      <c r="D173" s="450">
        <f>D172</f>
        <v>558937.21000000008</v>
      </c>
      <c r="E173" s="450">
        <f t="shared" si="49"/>
        <v>1032015.515</v>
      </c>
      <c r="F173" s="450">
        <f t="shared" si="49"/>
        <v>0</v>
      </c>
      <c r="G173" s="450">
        <f t="shared" si="49"/>
        <v>0</v>
      </c>
    </row>
    <row r="174" spans="1:31" ht="25.5">
      <c r="A174" s="278" t="s">
        <v>96</v>
      </c>
      <c r="B174" s="445">
        <f t="shared" ref="B174:Q174" si="50">B173+B169</f>
        <v>1590952.7250000001</v>
      </c>
      <c r="C174" s="1060"/>
      <c r="D174" s="445">
        <f>D173+D169</f>
        <v>558937.21000000008</v>
      </c>
      <c r="E174" s="445">
        <f>E173+E169</f>
        <v>1032015.515</v>
      </c>
      <c r="F174" s="445">
        <f t="shared" si="50"/>
        <v>0</v>
      </c>
      <c r="G174" s="445">
        <f t="shared" si="50"/>
        <v>0</v>
      </c>
      <c r="H174" s="445">
        <f t="shared" si="50"/>
        <v>0</v>
      </c>
      <c r="I174" s="445">
        <f t="shared" si="50"/>
        <v>0</v>
      </c>
      <c r="J174" s="445">
        <f t="shared" si="50"/>
        <v>0</v>
      </c>
      <c r="K174" s="445">
        <f t="shared" si="50"/>
        <v>0</v>
      </c>
      <c r="L174" s="445">
        <f t="shared" si="50"/>
        <v>0</v>
      </c>
      <c r="M174" s="445">
        <f t="shared" si="50"/>
        <v>0</v>
      </c>
      <c r="N174" s="445">
        <f t="shared" si="50"/>
        <v>0</v>
      </c>
      <c r="O174" s="445">
        <f t="shared" si="50"/>
        <v>0</v>
      </c>
      <c r="P174" s="445">
        <f t="shared" si="50"/>
        <v>0</v>
      </c>
      <c r="Q174" s="445">
        <f t="shared" si="50"/>
        <v>0</v>
      </c>
    </row>
    <row r="175" spans="1:31" ht="15.75">
      <c r="A175" s="379" t="s">
        <v>97</v>
      </c>
      <c r="B175" s="445">
        <f>B164-B174</f>
        <v>0</v>
      </c>
      <c r="C175" s="1060"/>
      <c r="D175" s="445">
        <f>D164-D174</f>
        <v>0</v>
      </c>
      <c r="E175" s="445">
        <f t="shared" ref="E175:Q175" si="51">E164-E174</f>
        <v>0</v>
      </c>
      <c r="F175" s="445">
        <f t="shared" si="51"/>
        <v>0</v>
      </c>
      <c r="G175" s="445">
        <f t="shared" si="51"/>
        <v>0</v>
      </c>
      <c r="H175" s="445">
        <f>H164-H174</f>
        <v>0</v>
      </c>
      <c r="I175" s="445">
        <f t="shared" si="51"/>
        <v>0</v>
      </c>
      <c r="J175" s="445">
        <f t="shared" si="51"/>
        <v>0</v>
      </c>
      <c r="K175" s="445">
        <f t="shared" si="51"/>
        <v>0</v>
      </c>
      <c r="L175" s="445">
        <f t="shared" si="51"/>
        <v>0</v>
      </c>
      <c r="M175" s="445">
        <f t="shared" si="51"/>
        <v>0</v>
      </c>
      <c r="N175" s="445">
        <f t="shared" si="51"/>
        <v>0</v>
      </c>
      <c r="O175" s="445">
        <f t="shared" si="51"/>
        <v>0</v>
      </c>
      <c r="P175" s="445">
        <f t="shared" si="51"/>
        <v>0</v>
      </c>
      <c r="Q175" s="445">
        <f t="shared" si="51"/>
        <v>0</v>
      </c>
    </row>
    <row r="176" spans="1:31">
      <c r="C176" s="1060"/>
    </row>
    <row r="177" spans="1:17" ht="15.75">
      <c r="A177" s="379" t="s">
        <v>98</v>
      </c>
      <c r="B177" s="445">
        <f>B153+B175</f>
        <v>0</v>
      </c>
      <c r="C177" s="1061"/>
      <c r="D177" s="445">
        <f>D153+D175</f>
        <v>0</v>
      </c>
      <c r="E177" s="445">
        <f t="shared" ref="E177:Q177" si="52">E153+E175</f>
        <v>0</v>
      </c>
      <c r="F177" s="445">
        <f t="shared" si="52"/>
        <v>0</v>
      </c>
      <c r="G177" s="445">
        <f t="shared" si="52"/>
        <v>0</v>
      </c>
      <c r="H177" s="445">
        <f t="shared" si="52"/>
        <v>0</v>
      </c>
      <c r="I177" s="445">
        <f t="shared" si="52"/>
        <v>0</v>
      </c>
      <c r="J177" s="445">
        <f t="shared" si="52"/>
        <v>0</v>
      </c>
      <c r="K177" s="445">
        <f t="shared" si="52"/>
        <v>0</v>
      </c>
      <c r="L177" s="445">
        <f t="shared" si="52"/>
        <v>0</v>
      </c>
      <c r="M177" s="445">
        <f t="shared" si="52"/>
        <v>0</v>
      </c>
      <c r="N177" s="445">
        <f t="shared" si="52"/>
        <v>0</v>
      </c>
      <c r="O177" s="445">
        <f t="shared" si="52"/>
        <v>0</v>
      </c>
      <c r="P177" s="445">
        <f t="shared" si="52"/>
        <v>0</v>
      </c>
      <c r="Q177" s="445">
        <f t="shared" si="52"/>
        <v>0</v>
      </c>
    </row>
    <row r="178" spans="1:17">
      <c r="A178" s="279" t="s">
        <v>101</v>
      </c>
      <c r="B178" s="445" t="s">
        <v>103</v>
      </c>
      <c r="C178" s="700"/>
      <c r="D178" s="445">
        <f>C179</f>
        <v>0</v>
      </c>
      <c r="E178" s="445">
        <f t="shared" ref="E178:Q178" si="53">D179</f>
        <v>0</v>
      </c>
      <c r="F178" s="445">
        <f t="shared" si="53"/>
        <v>0</v>
      </c>
      <c r="G178" s="445">
        <f t="shared" si="53"/>
        <v>0</v>
      </c>
      <c r="H178" s="445">
        <f t="shared" si="53"/>
        <v>0</v>
      </c>
      <c r="I178" s="445">
        <f t="shared" si="53"/>
        <v>0</v>
      </c>
      <c r="J178" s="445">
        <f t="shared" si="53"/>
        <v>0</v>
      </c>
      <c r="K178" s="445">
        <f t="shared" si="53"/>
        <v>0</v>
      </c>
      <c r="L178" s="445">
        <f t="shared" si="53"/>
        <v>0</v>
      </c>
      <c r="M178" s="445">
        <f t="shared" si="53"/>
        <v>0</v>
      </c>
      <c r="N178" s="445">
        <f t="shared" si="53"/>
        <v>0</v>
      </c>
      <c r="O178" s="445">
        <f t="shared" si="53"/>
        <v>0</v>
      </c>
      <c r="P178" s="445">
        <f t="shared" si="53"/>
        <v>0</v>
      </c>
      <c r="Q178" s="445">
        <f t="shared" si="53"/>
        <v>0</v>
      </c>
    </row>
    <row r="179" spans="1:17">
      <c r="A179" s="279" t="s">
        <v>102</v>
      </c>
      <c r="B179" s="445" t="s">
        <v>103</v>
      </c>
      <c r="C179" s="445">
        <f>C178+C177</f>
        <v>0</v>
      </c>
      <c r="D179" s="445">
        <f>D178+D177</f>
        <v>0</v>
      </c>
      <c r="E179" s="445">
        <f t="shared" ref="E179:Q179" si="54">E178+E177</f>
        <v>0</v>
      </c>
      <c r="F179" s="445">
        <f t="shared" si="54"/>
        <v>0</v>
      </c>
      <c r="G179" s="445">
        <f t="shared" si="54"/>
        <v>0</v>
      </c>
      <c r="H179" s="445">
        <f t="shared" si="54"/>
        <v>0</v>
      </c>
      <c r="I179" s="445">
        <f t="shared" si="54"/>
        <v>0</v>
      </c>
      <c r="J179" s="445">
        <f t="shared" si="54"/>
        <v>0</v>
      </c>
      <c r="K179" s="445">
        <f t="shared" si="54"/>
        <v>0</v>
      </c>
      <c r="L179" s="445">
        <f t="shared" si="54"/>
        <v>0</v>
      </c>
      <c r="M179" s="445">
        <f t="shared" si="54"/>
        <v>0</v>
      </c>
      <c r="N179" s="445">
        <f t="shared" si="54"/>
        <v>0</v>
      </c>
      <c r="O179" s="445">
        <f t="shared" si="54"/>
        <v>0</v>
      </c>
      <c r="P179" s="445">
        <f t="shared" si="54"/>
        <v>0</v>
      </c>
      <c r="Q179" s="445">
        <f t="shared" si="54"/>
        <v>0</v>
      </c>
    </row>
  </sheetData>
  <sheetProtection sheet="1" objects="1" scenarios="1" formatColumns="0"/>
  <mergeCells count="11">
    <mergeCell ref="A1:F1"/>
    <mergeCell ref="A79:M79"/>
    <mergeCell ref="A80:H80"/>
    <mergeCell ref="A81:H81"/>
    <mergeCell ref="A5:H5"/>
    <mergeCell ref="C7:C76"/>
    <mergeCell ref="C84:C153"/>
    <mergeCell ref="C159:C177"/>
    <mergeCell ref="A3:M3"/>
    <mergeCell ref="A4:H4"/>
    <mergeCell ref="D82:Q82"/>
  </mergeCells>
  <phoneticPr fontId="151" type="noConversion"/>
  <pageMargins left="0.25" right="0.25" top="0.75" bottom="0.75" header="0.3" footer="0.3"/>
  <pageSetup scale="45" fitToHeight="0" orientation="landscape" r:id="rId1"/>
  <headerFooter>
    <oddHeader>&amp;C&amp;"Arial,Bold"&amp;16 &amp;K03+0007. PROIECTII FINANCIARE - VENITURI SI CHELTUIELI DIN ACTIVITATEA PROIECTULUI DE INVESTITII</oddHeader>
  </headerFooter>
</worksheet>
</file>

<file path=xl/worksheets/sheet13.xml><?xml version="1.0" encoding="utf-8"?>
<worksheet xmlns="http://schemas.openxmlformats.org/spreadsheetml/2006/main" xmlns:r="http://schemas.openxmlformats.org/officeDocument/2006/relationships">
  <sheetPr>
    <tabColor rgb="FFFF0000"/>
    <pageSetUpPr fitToPage="1"/>
  </sheetPr>
  <dimension ref="A1:AA90"/>
  <sheetViews>
    <sheetView topLeftCell="A43" workbookViewId="0">
      <selection sqref="A1:D1"/>
    </sheetView>
  </sheetViews>
  <sheetFormatPr defaultColWidth="8.85546875" defaultRowHeight="12.75"/>
  <cols>
    <col min="1" max="1" width="45.7109375" style="271" customWidth="1"/>
    <col min="2" max="2" width="15.42578125" style="448" customWidth="1"/>
    <col min="3" max="3" width="15.42578125" style="440" hidden="1" customWidth="1"/>
    <col min="4" max="8" width="15.42578125" style="440" customWidth="1"/>
    <col min="9" max="9" width="15.42578125" style="441" customWidth="1"/>
    <col min="10" max="17" width="15.42578125" style="440" customWidth="1"/>
    <col min="18" max="18" width="9.140625" style="563" customWidth="1"/>
    <col min="19" max="16384" width="8.85546875" style="22"/>
  </cols>
  <sheetData>
    <row r="1" spans="1:27" s="248" customFormat="1" ht="28.5" customHeight="1">
      <c r="A1" s="1067" t="s">
        <v>183</v>
      </c>
      <c r="B1" s="1067"/>
      <c r="C1" s="1067"/>
      <c r="D1" s="1067"/>
      <c r="E1" s="429"/>
      <c r="F1" s="429"/>
      <c r="G1" s="429"/>
      <c r="H1" s="429"/>
      <c r="I1" s="430"/>
      <c r="J1" s="431"/>
      <c r="K1" s="431"/>
      <c r="L1" s="431"/>
      <c r="M1" s="431"/>
      <c r="N1" s="429"/>
      <c r="O1" s="429"/>
      <c r="P1" s="429"/>
      <c r="Q1" s="429"/>
      <c r="R1" s="63"/>
    </row>
    <row r="2" spans="1:27" s="248" customFormat="1" ht="27.75" customHeight="1">
      <c r="A2" s="1084" t="s">
        <v>17</v>
      </c>
      <c r="B2" s="1084"/>
      <c r="C2" s="1084"/>
      <c r="D2" s="1084"/>
      <c r="E2" s="1084"/>
      <c r="F2" s="1084"/>
      <c r="G2" s="1084"/>
      <c r="H2" s="1084"/>
      <c r="I2" s="429"/>
      <c r="J2" s="429"/>
      <c r="K2" s="429"/>
      <c r="L2" s="429"/>
      <c r="M2" s="429"/>
      <c r="N2" s="429"/>
      <c r="O2" s="429"/>
      <c r="P2" s="429"/>
      <c r="Q2" s="429"/>
      <c r="R2" s="63"/>
    </row>
    <row r="3" spans="1:27" s="683" customFormat="1" ht="16.5" customHeight="1">
      <c r="A3" s="261"/>
      <c r="B3" s="455"/>
      <c r="C3" s="455"/>
      <c r="D3" s="456"/>
      <c r="E3" s="456"/>
      <c r="F3" s="457"/>
      <c r="G3" s="456"/>
      <c r="H3" s="456"/>
      <c r="I3" s="456"/>
      <c r="J3" s="455"/>
      <c r="K3" s="455"/>
      <c r="L3" s="455"/>
      <c r="M3" s="455"/>
      <c r="N3" s="434"/>
      <c r="O3" s="434"/>
      <c r="P3" s="434"/>
      <c r="Q3" s="434"/>
      <c r="R3" s="682"/>
      <c r="AA3" s="684"/>
    </row>
    <row r="4" spans="1:27" s="683" customFormat="1" ht="36" customHeight="1">
      <c r="A4" s="1062" t="s">
        <v>929</v>
      </c>
      <c r="B4" s="1063"/>
      <c r="C4" s="1063"/>
      <c r="D4" s="1063"/>
      <c r="E4" s="1063"/>
      <c r="F4" s="1063"/>
      <c r="G4" s="1063"/>
      <c r="H4" s="1063"/>
      <c r="I4" s="1063"/>
      <c r="J4" s="1063"/>
      <c r="K4" s="1063"/>
      <c r="L4" s="1063"/>
      <c r="M4" s="1063"/>
      <c r="N4" s="434"/>
      <c r="O4" s="434"/>
      <c r="P4" s="434"/>
      <c r="Q4" s="434"/>
      <c r="R4" s="682"/>
      <c r="AA4" s="684"/>
    </row>
    <row r="5" spans="1:27" s="683" customFormat="1" ht="25.5" customHeight="1">
      <c r="A5" s="262"/>
      <c r="B5" s="458"/>
      <c r="C5" s="459"/>
      <c r="D5" s="1085" t="s">
        <v>72</v>
      </c>
      <c r="E5" s="1085"/>
      <c r="F5" s="1085"/>
      <c r="G5" s="1085"/>
      <c r="H5" s="1085"/>
      <c r="I5" s="1085"/>
      <c r="J5" s="1085"/>
      <c r="K5" s="1085"/>
      <c r="L5" s="1085"/>
      <c r="M5" s="1085"/>
      <c r="N5" s="1085"/>
      <c r="O5" s="1085"/>
      <c r="P5" s="1085"/>
      <c r="Q5" s="1085"/>
      <c r="R5" s="682"/>
      <c r="AA5" s="684"/>
    </row>
    <row r="6" spans="1:27" s="704" customFormat="1" ht="15">
      <c r="A6" s="451" t="s">
        <v>21</v>
      </c>
      <c r="B6" s="452" t="s">
        <v>363</v>
      </c>
      <c r="C6" s="452">
        <v>0</v>
      </c>
      <c r="D6" s="452">
        <v>1</v>
      </c>
      <c r="E6" s="452">
        <v>2</v>
      </c>
      <c r="F6" s="452">
        <v>3</v>
      </c>
      <c r="G6" s="452">
        <v>4</v>
      </c>
      <c r="H6" s="452">
        <v>5</v>
      </c>
      <c r="I6" s="452">
        <v>6</v>
      </c>
      <c r="J6" s="452">
        <v>7</v>
      </c>
      <c r="K6" s="452">
        <v>8</v>
      </c>
      <c r="L6" s="452">
        <v>9</v>
      </c>
      <c r="M6" s="452">
        <v>10</v>
      </c>
      <c r="N6" s="452">
        <v>11</v>
      </c>
      <c r="O6" s="452">
        <v>12</v>
      </c>
      <c r="P6" s="452">
        <v>13</v>
      </c>
      <c r="Q6" s="452">
        <v>14</v>
      </c>
      <c r="R6" s="703"/>
      <c r="AA6" s="686"/>
    </row>
    <row r="7" spans="1:27" s="398" customFormat="1" ht="15">
      <c r="A7" s="375" t="s">
        <v>25</v>
      </c>
      <c r="B7" s="435"/>
      <c r="C7" s="1002"/>
      <c r="D7" s="435"/>
      <c r="E7" s="435"/>
      <c r="F7" s="435"/>
      <c r="G7" s="435"/>
      <c r="H7" s="435"/>
      <c r="I7" s="435"/>
      <c r="J7" s="435"/>
      <c r="K7" s="435"/>
      <c r="L7" s="435"/>
      <c r="M7" s="435"/>
      <c r="N7" s="435"/>
      <c r="O7" s="435"/>
      <c r="P7" s="435"/>
      <c r="Q7" s="435"/>
      <c r="R7" s="613"/>
      <c r="AA7" s="615"/>
    </row>
    <row r="8" spans="1:27" s="398" customFormat="1" ht="25.5">
      <c r="A8" s="263" t="s">
        <v>22</v>
      </c>
      <c r="B8" s="425">
        <f t="shared" ref="B8:B13" si="0">SUM(D8:Q8)</f>
        <v>0</v>
      </c>
      <c r="C8" s="1003"/>
      <c r="D8" s="797">
        <f>' Proiectii financiare_V,Ch act'!D85-' Proiectii financiare_V,Ch act'!D8</f>
        <v>0</v>
      </c>
      <c r="E8" s="797">
        <f>' Proiectii financiare_V,Ch act'!E85-' Proiectii financiare_V,Ch act'!E8</f>
        <v>0</v>
      </c>
      <c r="F8" s="797">
        <f>' Proiectii financiare_V,Ch act'!F85-' Proiectii financiare_V,Ch act'!F8</f>
        <v>0</v>
      </c>
      <c r="G8" s="797">
        <f>' Proiectii financiare_V,Ch act'!G85-' Proiectii financiare_V,Ch act'!G8</f>
        <v>0</v>
      </c>
      <c r="H8" s="797">
        <f>' Proiectii financiare_V,Ch act'!H85-' Proiectii financiare_V,Ch act'!H8</f>
        <v>0</v>
      </c>
      <c r="I8" s="797">
        <f>' Proiectii financiare_V,Ch act'!I85-' Proiectii financiare_V,Ch act'!I8</f>
        <v>0</v>
      </c>
      <c r="J8" s="797">
        <f>' Proiectii financiare_V,Ch act'!J85-' Proiectii financiare_V,Ch act'!J8</f>
        <v>0</v>
      </c>
      <c r="K8" s="797">
        <f>' Proiectii financiare_V,Ch act'!K85-' Proiectii financiare_V,Ch act'!K8</f>
        <v>0</v>
      </c>
      <c r="L8" s="797">
        <f>' Proiectii financiare_V,Ch act'!L85-' Proiectii financiare_V,Ch act'!L8</f>
        <v>0</v>
      </c>
      <c r="M8" s="797">
        <f>' Proiectii financiare_V,Ch act'!M85-' Proiectii financiare_V,Ch act'!M8</f>
        <v>0</v>
      </c>
      <c r="N8" s="797">
        <f>' Proiectii financiare_V,Ch act'!N85-' Proiectii financiare_V,Ch act'!N8</f>
        <v>0</v>
      </c>
      <c r="O8" s="797">
        <f>' Proiectii financiare_V,Ch act'!O85-' Proiectii financiare_V,Ch act'!O8</f>
        <v>0</v>
      </c>
      <c r="P8" s="797">
        <f>' Proiectii financiare_V,Ch act'!P85-' Proiectii financiare_V,Ch act'!P8</f>
        <v>0</v>
      </c>
      <c r="Q8" s="797">
        <f>' Proiectii financiare_V,Ch act'!Q85-' Proiectii financiare_V,Ch act'!Q8</f>
        <v>0</v>
      </c>
      <c r="R8" s="613"/>
      <c r="AA8" s="615"/>
    </row>
    <row r="9" spans="1:27" s="398" customFormat="1" ht="25.5">
      <c r="A9" s="374" t="s">
        <v>23</v>
      </c>
      <c r="B9" s="425">
        <f t="shared" si="0"/>
        <v>0</v>
      </c>
      <c r="C9" s="1003"/>
      <c r="D9" s="797">
        <f>' Proiectii financiare_V,Ch act'!D88-' Proiectii financiare_V,Ch act'!D11</f>
        <v>0</v>
      </c>
      <c r="E9" s="797">
        <f>' Proiectii financiare_V,Ch act'!E88-' Proiectii financiare_V,Ch act'!E11</f>
        <v>0</v>
      </c>
      <c r="F9" s="797">
        <f>' Proiectii financiare_V,Ch act'!F88-' Proiectii financiare_V,Ch act'!F11</f>
        <v>0</v>
      </c>
      <c r="G9" s="797">
        <f>' Proiectii financiare_V,Ch act'!G88-' Proiectii financiare_V,Ch act'!G11</f>
        <v>0</v>
      </c>
      <c r="H9" s="797">
        <f>' Proiectii financiare_V,Ch act'!H88-' Proiectii financiare_V,Ch act'!H11</f>
        <v>0</v>
      </c>
      <c r="I9" s="797">
        <f>' Proiectii financiare_V,Ch act'!I88-' Proiectii financiare_V,Ch act'!I11</f>
        <v>0</v>
      </c>
      <c r="J9" s="797">
        <f>' Proiectii financiare_V,Ch act'!J88-' Proiectii financiare_V,Ch act'!J11</f>
        <v>0</v>
      </c>
      <c r="K9" s="797">
        <f>' Proiectii financiare_V,Ch act'!K88-' Proiectii financiare_V,Ch act'!K11</f>
        <v>0</v>
      </c>
      <c r="L9" s="797">
        <f>' Proiectii financiare_V,Ch act'!L88-' Proiectii financiare_V,Ch act'!L11</f>
        <v>0</v>
      </c>
      <c r="M9" s="797">
        <f>' Proiectii financiare_V,Ch act'!M88-' Proiectii financiare_V,Ch act'!M11</f>
        <v>0</v>
      </c>
      <c r="N9" s="797">
        <f>' Proiectii financiare_V,Ch act'!N88-' Proiectii financiare_V,Ch act'!N11</f>
        <v>0</v>
      </c>
      <c r="O9" s="797">
        <f>' Proiectii financiare_V,Ch act'!O88-' Proiectii financiare_V,Ch act'!O11</f>
        <v>0</v>
      </c>
      <c r="P9" s="797">
        <f>' Proiectii financiare_V,Ch act'!P88-' Proiectii financiare_V,Ch act'!P11</f>
        <v>0</v>
      </c>
      <c r="Q9" s="797">
        <f>' Proiectii financiare_V,Ch act'!Q88-' Proiectii financiare_V,Ch act'!Q11</f>
        <v>0</v>
      </c>
      <c r="R9" s="613"/>
      <c r="AA9" s="615"/>
    </row>
    <row r="10" spans="1:27" s="398" customFormat="1" ht="25.5">
      <c r="A10" s="374" t="s">
        <v>24</v>
      </c>
      <c r="B10" s="425">
        <f t="shared" si="0"/>
        <v>0</v>
      </c>
      <c r="C10" s="1003"/>
      <c r="D10" s="797">
        <f>' Proiectii financiare_V,Ch act'!D91-' Proiectii financiare_V,Ch act'!D14</f>
        <v>0</v>
      </c>
      <c r="E10" s="797">
        <f>' Proiectii financiare_V,Ch act'!E91-' Proiectii financiare_V,Ch act'!E14</f>
        <v>0</v>
      </c>
      <c r="F10" s="797">
        <f>' Proiectii financiare_V,Ch act'!F91-' Proiectii financiare_V,Ch act'!F14</f>
        <v>0</v>
      </c>
      <c r="G10" s="797">
        <f>' Proiectii financiare_V,Ch act'!G91-' Proiectii financiare_V,Ch act'!G14</f>
        <v>0</v>
      </c>
      <c r="H10" s="797">
        <f>' Proiectii financiare_V,Ch act'!H91-' Proiectii financiare_V,Ch act'!H14</f>
        <v>0</v>
      </c>
      <c r="I10" s="797">
        <f>' Proiectii financiare_V,Ch act'!I91-' Proiectii financiare_V,Ch act'!I14</f>
        <v>0</v>
      </c>
      <c r="J10" s="797">
        <f>' Proiectii financiare_V,Ch act'!J91-' Proiectii financiare_V,Ch act'!J14</f>
        <v>0</v>
      </c>
      <c r="K10" s="797">
        <f>' Proiectii financiare_V,Ch act'!K91-' Proiectii financiare_V,Ch act'!K14</f>
        <v>0</v>
      </c>
      <c r="L10" s="797">
        <f>' Proiectii financiare_V,Ch act'!L91-' Proiectii financiare_V,Ch act'!L14</f>
        <v>0</v>
      </c>
      <c r="M10" s="797">
        <f>' Proiectii financiare_V,Ch act'!M91-' Proiectii financiare_V,Ch act'!M14</f>
        <v>0</v>
      </c>
      <c r="N10" s="797">
        <f>' Proiectii financiare_V,Ch act'!N91-' Proiectii financiare_V,Ch act'!N14</f>
        <v>0</v>
      </c>
      <c r="O10" s="797">
        <f>' Proiectii financiare_V,Ch act'!O91-' Proiectii financiare_V,Ch act'!O14</f>
        <v>0</v>
      </c>
      <c r="P10" s="797">
        <f>' Proiectii financiare_V,Ch act'!P91-' Proiectii financiare_V,Ch act'!P14</f>
        <v>0</v>
      </c>
      <c r="Q10" s="797">
        <f>' Proiectii financiare_V,Ch act'!Q91-' Proiectii financiare_V,Ch act'!Q14</f>
        <v>0</v>
      </c>
      <c r="R10" s="613"/>
      <c r="AA10" s="615"/>
    </row>
    <row r="11" spans="1:27" s="398" customFormat="1" ht="15">
      <c r="A11" s="374" t="s">
        <v>27</v>
      </c>
      <c r="B11" s="425">
        <f t="shared" si="0"/>
        <v>0</v>
      </c>
      <c r="C11" s="1003"/>
      <c r="D11" s="797">
        <f>' Proiectii financiare_V,Ch act'!D94-' Proiectii financiare_V,Ch act'!D17</f>
        <v>0</v>
      </c>
      <c r="E11" s="797">
        <f>' Proiectii financiare_V,Ch act'!E94-' Proiectii financiare_V,Ch act'!E17</f>
        <v>0</v>
      </c>
      <c r="F11" s="797">
        <f>' Proiectii financiare_V,Ch act'!F94-' Proiectii financiare_V,Ch act'!F17</f>
        <v>0</v>
      </c>
      <c r="G11" s="797">
        <f>' Proiectii financiare_V,Ch act'!G94-' Proiectii financiare_V,Ch act'!G17</f>
        <v>0</v>
      </c>
      <c r="H11" s="797">
        <f>' Proiectii financiare_V,Ch act'!H94-' Proiectii financiare_V,Ch act'!H17</f>
        <v>0</v>
      </c>
      <c r="I11" s="797">
        <f>' Proiectii financiare_V,Ch act'!I94-' Proiectii financiare_V,Ch act'!I17</f>
        <v>0</v>
      </c>
      <c r="J11" s="797">
        <f>' Proiectii financiare_V,Ch act'!J94-' Proiectii financiare_V,Ch act'!J17</f>
        <v>0</v>
      </c>
      <c r="K11" s="797">
        <f>' Proiectii financiare_V,Ch act'!K94-' Proiectii financiare_V,Ch act'!K17</f>
        <v>0</v>
      </c>
      <c r="L11" s="797">
        <f>' Proiectii financiare_V,Ch act'!L94-' Proiectii financiare_V,Ch act'!L17</f>
        <v>0</v>
      </c>
      <c r="M11" s="797">
        <f>' Proiectii financiare_V,Ch act'!M94-' Proiectii financiare_V,Ch act'!M17</f>
        <v>0</v>
      </c>
      <c r="N11" s="797">
        <f>' Proiectii financiare_V,Ch act'!N94-' Proiectii financiare_V,Ch act'!N17</f>
        <v>0</v>
      </c>
      <c r="O11" s="797">
        <f>' Proiectii financiare_V,Ch act'!O94-' Proiectii financiare_V,Ch act'!O17</f>
        <v>0</v>
      </c>
      <c r="P11" s="797">
        <f>' Proiectii financiare_V,Ch act'!P94-' Proiectii financiare_V,Ch act'!P17</f>
        <v>0</v>
      </c>
      <c r="Q11" s="797">
        <f>' Proiectii financiare_V,Ch act'!Q94-' Proiectii financiare_V,Ch act'!Q17</f>
        <v>0</v>
      </c>
      <c r="R11" s="613"/>
      <c r="AA11" s="615"/>
    </row>
    <row r="12" spans="1:27" s="398" customFormat="1" ht="25.5">
      <c r="A12" s="374" t="s">
        <v>533</v>
      </c>
      <c r="B12" s="425">
        <f t="shared" si="0"/>
        <v>0</v>
      </c>
      <c r="C12" s="1003"/>
      <c r="D12" s="797">
        <f>' Proiectii financiare_V,Ch act'!D97-' Proiectii financiare_V,Ch act'!D20</f>
        <v>0</v>
      </c>
      <c r="E12" s="797">
        <f>' Proiectii financiare_V,Ch act'!E97-' Proiectii financiare_V,Ch act'!E20</f>
        <v>0</v>
      </c>
      <c r="F12" s="797">
        <f>' Proiectii financiare_V,Ch act'!F97-' Proiectii financiare_V,Ch act'!F20</f>
        <v>0</v>
      </c>
      <c r="G12" s="797">
        <f>' Proiectii financiare_V,Ch act'!G97-' Proiectii financiare_V,Ch act'!G20</f>
        <v>0</v>
      </c>
      <c r="H12" s="797">
        <f>' Proiectii financiare_V,Ch act'!H97-' Proiectii financiare_V,Ch act'!H20</f>
        <v>0</v>
      </c>
      <c r="I12" s="797">
        <f>' Proiectii financiare_V,Ch act'!I97-' Proiectii financiare_V,Ch act'!I20</f>
        <v>0</v>
      </c>
      <c r="J12" s="797">
        <f>' Proiectii financiare_V,Ch act'!J97-' Proiectii financiare_V,Ch act'!J20</f>
        <v>0</v>
      </c>
      <c r="K12" s="797">
        <f>' Proiectii financiare_V,Ch act'!K97-' Proiectii financiare_V,Ch act'!K20</f>
        <v>0</v>
      </c>
      <c r="L12" s="797">
        <f>' Proiectii financiare_V,Ch act'!L97-' Proiectii financiare_V,Ch act'!L20</f>
        <v>0</v>
      </c>
      <c r="M12" s="797">
        <f>' Proiectii financiare_V,Ch act'!M97-' Proiectii financiare_V,Ch act'!M20</f>
        <v>0</v>
      </c>
      <c r="N12" s="797">
        <f>' Proiectii financiare_V,Ch act'!N97-' Proiectii financiare_V,Ch act'!N20</f>
        <v>0</v>
      </c>
      <c r="O12" s="797">
        <f>' Proiectii financiare_V,Ch act'!O97-' Proiectii financiare_V,Ch act'!O20</f>
        <v>0</v>
      </c>
      <c r="P12" s="797">
        <f>' Proiectii financiare_V,Ch act'!P97-' Proiectii financiare_V,Ch act'!P20</f>
        <v>0</v>
      </c>
      <c r="Q12" s="797">
        <f>' Proiectii financiare_V,Ch act'!Q97-' Proiectii financiare_V,Ch act'!Q20</f>
        <v>0</v>
      </c>
      <c r="R12" s="613"/>
      <c r="AA12" s="615"/>
    </row>
    <row r="13" spans="1:27" s="398" customFormat="1" ht="15" customHeight="1">
      <c r="A13" s="374" t="s">
        <v>53</v>
      </c>
      <c r="B13" s="425">
        <f t="shared" si="0"/>
        <v>0</v>
      </c>
      <c r="C13" s="1003"/>
      <c r="D13" s="797">
        <f>' Proiectii financiare_V,Ch act'!D98-' Proiectii financiare_V,Ch act'!D21</f>
        <v>0</v>
      </c>
      <c r="E13" s="797">
        <f>' Proiectii financiare_V,Ch act'!E98-' Proiectii financiare_V,Ch act'!E21</f>
        <v>0</v>
      </c>
      <c r="F13" s="797">
        <f>' Proiectii financiare_V,Ch act'!F98-' Proiectii financiare_V,Ch act'!F21</f>
        <v>0</v>
      </c>
      <c r="G13" s="797">
        <f>' Proiectii financiare_V,Ch act'!G98-' Proiectii financiare_V,Ch act'!G21</f>
        <v>0</v>
      </c>
      <c r="H13" s="797">
        <f>' Proiectii financiare_V,Ch act'!H98-' Proiectii financiare_V,Ch act'!H21</f>
        <v>0</v>
      </c>
      <c r="I13" s="797">
        <f>' Proiectii financiare_V,Ch act'!I98-' Proiectii financiare_V,Ch act'!I21</f>
        <v>0</v>
      </c>
      <c r="J13" s="797">
        <f>' Proiectii financiare_V,Ch act'!J98-' Proiectii financiare_V,Ch act'!J21</f>
        <v>0</v>
      </c>
      <c r="K13" s="797">
        <f>' Proiectii financiare_V,Ch act'!K98-' Proiectii financiare_V,Ch act'!K21</f>
        <v>0</v>
      </c>
      <c r="L13" s="797">
        <f>' Proiectii financiare_V,Ch act'!L98-' Proiectii financiare_V,Ch act'!L21</f>
        <v>0</v>
      </c>
      <c r="M13" s="797">
        <f>' Proiectii financiare_V,Ch act'!M98-' Proiectii financiare_V,Ch act'!M21</f>
        <v>0</v>
      </c>
      <c r="N13" s="797">
        <f>' Proiectii financiare_V,Ch act'!N98-' Proiectii financiare_V,Ch act'!N21</f>
        <v>0</v>
      </c>
      <c r="O13" s="797">
        <f>' Proiectii financiare_V,Ch act'!O98-' Proiectii financiare_V,Ch act'!O21</f>
        <v>0</v>
      </c>
      <c r="P13" s="797">
        <f>' Proiectii financiare_V,Ch act'!P98-' Proiectii financiare_V,Ch act'!P21</f>
        <v>0</v>
      </c>
      <c r="Q13" s="797">
        <f>' Proiectii financiare_V,Ch act'!Q98-' Proiectii financiare_V,Ch act'!Q21</f>
        <v>0</v>
      </c>
      <c r="R13" s="613"/>
      <c r="AA13" s="615"/>
    </row>
    <row r="14" spans="1:27" s="398" customFormat="1" ht="19.5" hidden="1" customHeight="1">
      <c r="A14" s="374" t="s">
        <v>530</v>
      </c>
      <c r="B14" s="425">
        <f>SUM(C14:Q14)</f>
        <v>0</v>
      </c>
      <c r="C14" s="1003"/>
      <c r="D14" s="797">
        <f>' Proiectii financiare_V,Ch act'!D99-' Proiectii financiare_V,Ch act'!D22</f>
        <v>0</v>
      </c>
      <c r="E14" s="797">
        <f>' Proiectii financiare_V,Ch act'!E99-' Proiectii financiare_V,Ch act'!E22</f>
        <v>0</v>
      </c>
      <c r="F14" s="797">
        <f>' Proiectii financiare_V,Ch act'!F99-' Proiectii financiare_V,Ch act'!F22</f>
        <v>0</v>
      </c>
      <c r="G14" s="797">
        <f>' Proiectii financiare_V,Ch act'!G99-' Proiectii financiare_V,Ch act'!G22</f>
        <v>0</v>
      </c>
      <c r="H14" s="797">
        <f>' Proiectii financiare_V,Ch act'!H99-' Proiectii financiare_V,Ch act'!H22</f>
        <v>0</v>
      </c>
      <c r="I14" s="797">
        <f>' Proiectii financiare_V,Ch act'!I99-' Proiectii financiare_V,Ch act'!I22</f>
        <v>0</v>
      </c>
      <c r="J14" s="797">
        <f>' Proiectii financiare_V,Ch act'!J99-' Proiectii financiare_V,Ch act'!J22</f>
        <v>0</v>
      </c>
      <c r="K14" s="797">
        <f>' Proiectii financiare_V,Ch act'!K99-' Proiectii financiare_V,Ch act'!K22</f>
        <v>0</v>
      </c>
      <c r="L14" s="797">
        <f>' Proiectii financiare_V,Ch act'!L99-' Proiectii financiare_V,Ch act'!L22</f>
        <v>0</v>
      </c>
      <c r="M14" s="797">
        <f>' Proiectii financiare_V,Ch act'!M99-' Proiectii financiare_V,Ch act'!M22</f>
        <v>0</v>
      </c>
      <c r="N14" s="797">
        <f>' Proiectii financiare_V,Ch act'!N99-' Proiectii financiare_V,Ch act'!N22</f>
        <v>0</v>
      </c>
      <c r="O14" s="797">
        <f>' Proiectii financiare_V,Ch act'!O99-' Proiectii financiare_V,Ch act'!O22</f>
        <v>0</v>
      </c>
      <c r="P14" s="797">
        <f>' Proiectii financiare_V,Ch act'!P99-' Proiectii financiare_V,Ch act'!P22</f>
        <v>0</v>
      </c>
      <c r="Q14" s="797">
        <f>' Proiectii financiare_V,Ch act'!Q99-' Proiectii financiare_V,Ch act'!Q22</f>
        <v>0</v>
      </c>
      <c r="R14" s="613"/>
      <c r="AA14" s="615"/>
    </row>
    <row r="15" spans="1:27" s="398" customFormat="1" ht="15">
      <c r="A15" s="374" t="s">
        <v>531</v>
      </c>
      <c r="B15" s="425">
        <f t="shared" ref="B15:B23" si="1">SUM(D15:Q15)</f>
        <v>0</v>
      </c>
      <c r="C15" s="1003"/>
      <c r="D15" s="797">
        <f>' Proiectii financiare_V,Ch act'!D100-' Proiectii financiare_V,Ch act'!D23</f>
        <v>0</v>
      </c>
      <c r="E15" s="797">
        <f>' Proiectii financiare_V,Ch act'!E100-' Proiectii financiare_V,Ch act'!E23</f>
        <v>0</v>
      </c>
      <c r="F15" s="797">
        <f>' Proiectii financiare_V,Ch act'!F100-' Proiectii financiare_V,Ch act'!F23</f>
        <v>0</v>
      </c>
      <c r="G15" s="797">
        <f>' Proiectii financiare_V,Ch act'!G100-' Proiectii financiare_V,Ch act'!G23</f>
        <v>0</v>
      </c>
      <c r="H15" s="797">
        <f>' Proiectii financiare_V,Ch act'!H100-' Proiectii financiare_V,Ch act'!H23</f>
        <v>0</v>
      </c>
      <c r="I15" s="797">
        <f>' Proiectii financiare_V,Ch act'!I100-' Proiectii financiare_V,Ch act'!I23</f>
        <v>0</v>
      </c>
      <c r="J15" s="797">
        <f>' Proiectii financiare_V,Ch act'!J100-' Proiectii financiare_V,Ch act'!J23</f>
        <v>0</v>
      </c>
      <c r="K15" s="797">
        <f>' Proiectii financiare_V,Ch act'!K100-' Proiectii financiare_V,Ch act'!K23</f>
        <v>0</v>
      </c>
      <c r="L15" s="797">
        <f>' Proiectii financiare_V,Ch act'!L100-' Proiectii financiare_V,Ch act'!L23</f>
        <v>0</v>
      </c>
      <c r="M15" s="797">
        <f>' Proiectii financiare_V,Ch act'!M100-' Proiectii financiare_V,Ch act'!M23</f>
        <v>0</v>
      </c>
      <c r="N15" s="797">
        <f>' Proiectii financiare_V,Ch act'!N100-' Proiectii financiare_V,Ch act'!N23</f>
        <v>0</v>
      </c>
      <c r="O15" s="797">
        <f>' Proiectii financiare_V,Ch act'!O100-' Proiectii financiare_V,Ch act'!O23</f>
        <v>0</v>
      </c>
      <c r="P15" s="797">
        <f>' Proiectii financiare_V,Ch act'!P100-' Proiectii financiare_V,Ch act'!P23</f>
        <v>0</v>
      </c>
      <c r="Q15" s="797">
        <f>' Proiectii financiare_V,Ch act'!Q100-' Proiectii financiare_V,Ch act'!Q23</f>
        <v>0</v>
      </c>
      <c r="R15" s="613"/>
      <c r="AA15" s="615"/>
    </row>
    <row r="16" spans="1:27" s="398" customFormat="1" ht="15">
      <c r="A16" s="374" t="s">
        <v>339</v>
      </c>
      <c r="B16" s="425">
        <f t="shared" si="1"/>
        <v>0</v>
      </c>
      <c r="C16" s="1003"/>
      <c r="D16" s="797">
        <f>' Proiectii financiare_V,Ch act'!D101-' Proiectii financiare_V,Ch act'!D24</f>
        <v>0</v>
      </c>
      <c r="E16" s="797">
        <f>' Proiectii financiare_V,Ch act'!E101-' Proiectii financiare_V,Ch act'!E24</f>
        <v>0</v>
      </c>
      <c r="F16" s="797">
        <f>' Proiectii financiare_V,Ch act'!F101-' Proiectii financiare_V,Ch act'!F24</f>
        <v>0</v>
      </c>
      <c r="G16" s="797">
        <f>' Proiectii financiare_V,Ch act'!G101-' Proiectii financiare_V,Ch act'!G24</f>
        <v>0</v>
      </c>
      <c r="H16" s="797">
        <f>' Proiectii financiare_V,Ch act'!H101-' Proiectii financiare_V,Ch act'!H24</f>
        <v>0</v>
      </c>
      <c r="I16" s="797">
        <f>' Proiectii financiare_V,Ch act'!I101-' Proiectii financiare_V,Ch act'!I24</f>
        <v>0</v>
      </c>
      <c r="J16" s="797">
        <f>' Proiectii financiare_V,Ch act'!J101-' Proiectii financiare_V,Ch act'!J24</f>
        <v>0</v>
      </c>
      <c r="K16" s="797">
        <f>' Proiectii financiare_V,Ch act'!K101-' Proiectii financiare_V,Ch act'!K24</f>
        <v>0</v>
      </c>
      <c r="L16" s="797">
        <f>' Proiectii financiare_V,Ch act'!L101-' Proiectii financiare_V,Ch act'!L24</f>
        <v>0</v>
      </c>
      <c r="M16" s="797">
        <f>' Proiectii financiare_V,Ch act'!M101-' Proiectii financiare_V,Ch act'!M24</f>
        <v>0</v>
      </c>
      <c r="N16" s="797">
        <f>' Proiectii financiare_V,Ch act'!N101-' Proiectii financiare_V,Ch act'!N24</f>
        <v>0</v>
      </c>
      <c r="O16" s="797">
        <f>' Proiectii financiare_V,Ch act'!O101-' Proiectii financiare_V,Ch act'!O24</f>
        <v>0</v>
      </c>
      <c r="P16" s="797">
        <f>' Proiectii financiare_V,Ch act'!P101-' Proiectii financiare_V,Ch act'!P24</f>
        <v>0</v>
      </c>
      <c r="Q16" s="797">
        <f>' Proiectii financiare_V,Ch act'!Q101-' Proiectii financiare_V,Ch act'!Q24</f>
        <v>0</v>
      </c>
      <c r="R16" s="613"/>
      <c r="AA16" s="615"/>
    </row>
    <row r="17" spans="1:27" s="398" customFormat="1" ht="25.5">
      <c r="A17" s="374" t="s">
        <v>222</v>
      </c>
      <c r="B17" s="425">
        <f t="shared" si="1"/>
        <v>0</v>
      </c>
      <c r="C17" s="1003"/>
      <c r="D17" s="797">
        <f>' Proiectii financiare_V,Ch act'!D102-' Proiectii financiare_V,Ch act'!D25</f>
        <v>0</v>
      </c>
      <c r="E17" s="797">
        <f>' Proiectii financiare_V,Ch act'!E102-' Proiectii financiare_V,Ch act'!E25</f>
        <v>0</v>
      </c>
      <c r="F17" s="797">
        <f>' Proiectii financiare_V,Ch act'!F102-' Proiectii financiare_V,Ch act'!F25</f>
        <v>0</v>
      </c>
      <c r="G17" s="797">
        <f>' Proiectii financiare_V,Ch act'!G102-' Proiectii financiare_V,Ch act'!G25</f>
        <v>0</v>
      </c>
      <c r="H17" s="797">
        <f>' Proiectii financiare_V,Ch act'!H102-' Proiectii financiare_V,Ch act'!H25</f>
        <v>0</v>
      </c>
      <c r="I17" s="797">
        <f>' Proiectii financiare_V,Ch act'!I102-' Proiectii financiare_V,Ch act'!I25</f>
        <v>0</v>
      </c>
      <c r="J17" s="797">
        <f>' Proiectii financiare_V,Ch act'!J102-' Proiectii financiare_V,Ch act'!J25</f>
        <v>0</v>
      </c>
      <c r="K17" s="797">
        <f>' Proiectii financiare_V,Ch act'!K102-' Proiectii financiare_V,Ch act'!K25</f>
        <v>0</v>
      </c>
      <c r="L17" s="797">
        <f>' Proiectii financiare_V,Ch act'!L102-' Proiectii financiare_V,Ch act'!L25</f>
        <v>0</v>
      </c>
      <c r="M17" s="797">
        <f>' Proiectii financiare_V,Ch act'!M102-' Proiectii financiare_V,Ch act'!M25</f>
        <v>0</v>
      </c>
      <c r="N17" s="797">
        <f>' Proiectii financiare_V,Ch act'!N102-' Proiectii financiare_V,Ch act'!N25</f>
        <v>0</v>
      </c>
      <c r="O17" s="797">
        <f>' Proiectii financiare_V,Ch act'!O102-' Proiectii financiare_V,Ch act'!O25</f>
        <v>0</v>
      </c>
      <c r="P17" s="797">
        <f>' Proiectii financiare_V,Ch act'!P102-' Proiectii financiare_V,Ch act'!P25</f>
        <v>0</v>
      </c>
      <c r="Q17" s="797">
        <f>' Proiectii financiare_V,Ch act'!Q102-' Proiectii financiare_V,Ch act'!Q25</f>
        <v>0</v>
      </c>
      <c r="R17" s="613"/>
      <c r="AA17" s="615"/>
    </row>
    <row r="18" spans="1:27" s="398" customFormat="1" ht="15">
      <c r="A18" s="374" t="s">
        <v>49</v>
      </c>
      <c r="B18" s="425">
        <f t="shared" si="1"/>
        <v>0</v>
      </c>
      <c r="C18" s="1003"/>
      <c r="D18" s="797">
        <f>' Proiectii financiare_V,Ch act'!D103-' Proiectii financiare_V,Ch act'!D26</f>
        <v>0</v>
      </c>
      <c r="E18" s="797">
        <f>' Proiectii financiare_V,Ch act'!E103-' Proiectii financiare_V,Ch act'!E26</f>
        <v>0</v>
      </c>
      <c r="F18" s="797">
        <f>' Proiectii financiare_V,Ch act'!F103-' Proiectii financiare_V,Ch act'!F26</f>
        <v>0</v>
      </c>
      <c r="G18" s="797">
        <f>' Proiectii financiare_V,Ch act'!G103-' Proiectii financiare_V,Ch act'!G26</f>
        <v>0</v>
      </c>
      <c r="H18" s="797">
        <f>' Proiectii financiare_V,Ch act'!H103-' Proiectii financiare_V,Ch act'!H26</f>
        <v>0</v>
      </c>
      <c r="I18" s="797">
        <f>' Proiectii financiare_V,Ch act'!I103-' Proiectii financiare_V,Ch act'!I26</f>
        <v>0</v>
      </c>
      <c r="J18" s="797">
        <f>' Proiectii financiare_V,Ch act'!J103-' Proiectii financiare_V,Ch act'!J26</f>
        <v>0</v>
      </c>
      <c r="K18" s="797">
        <f>' Proiectii financiare_V,Ch act'!K103-' Proiectii financiare_V,Ch act'!K26</f>
        <v>0</v>
      </c>
      <c r="L18" s="797">
        <f>' Proiectii financiare_V,Ch act'!L103-' Proiectii financiare_V,Ch act'!L26</f>
        <v>0</v>
      </c>
      <c r="M18" s="797">
        <f>' Proiectii financiare_V,Ch act'!M103-' Proiectii financiare_V,Ch act'!M26</f>
        <v>0</v>
      </c>
      <c r="N18" s="797">
        <f>' Proiectii financiare_V,Ch act'!N103-' Proiectii financiare_V,Ch act'!N26</f>
        <v>0</v>
      </c>
      <c r="O18" s="797">
        <f>' Proiectii financiare_V,Ch act'!O103-' Proiectii financiare_V,Ch act'!O26</f>
        <v>0</v>
      </c>
      <c r="P18" s="797">
        <f>' Proiectii financiare_V,Ch act'!P103-' Proiectii financiare_V,Ch act'!P26</f>
        <v>0</v>
      </c>
      <c r="Q18" s="797">
        <f>' Proiectii financiare_V,Ch act'!Q103-' Proiectii financiare_V,Ch act'!Q26</f>
        <v>0</v>
      </c>
      <c r="R18" s="613"/>
      <c r="AA18" s="615"/>
    </row>
    <row r="19" spans="1:27" s="398" customFormat="1" ht="15">
      <c r="A19" s="374" t="s">
        <v>50</v>
      </c>
      <c r="B19" s="425">
        <f t="shared" si="1"/>
        <v>0</v>
      </c>
      <c r="C19" s="1003"/>
      <c r="D19" s="797">
        <f>' Proiectii financiare_V,Ch act'!D104-' Proiectii financiare_V,Ch act'!D27</f>
        <v>0</v>
      </c>
      <c r="E19" s="797">
        <f>' Proiectii financiare_V,Ch act'!E104-' Proiectii financiare_V,Ch act'!E27</f>
        <v>0</v>
      </c>
      <c r="F19" s="797">
        <f>' Proiectii financiare_V,Ch act'!F104-' Proiectii financiare_V,Ch act'!F27</f>
        <v>0</v>
      </c>
      <c r="G19" s="797">
        <f>' Proiectii financiare_V,Ch act'!G104-' Proiectii financiare_V,Ch act'!G27</f>
        <v>0</v>
      </c>
      <c r="H19" s="797">
        <f>' Proiectii financiare_V,Ch act'!H104-' Proiectii financiare_V,Ch act'!H27</f>
        <v>0</v>
      </c>
      <c r="I19" s="797">
        <f>' Proiectii financiare_V,Ch act'!I104-' Proiectii financiare_V,Ch act'!I27</f>
        <v>0</v>
      </c>
      <c r="J19" s="797">
        <f>' Proiectii financiare_V,Ch act'!J104-' Proiectii financiare_V,Ch act'!J27</f>
        <v>0</v>
      </c>
      <c r="K19" s="797">
        <f>' Proiectii financiare_V,Ch act'!K104-' Proiectii financiare_V,Ch act'!K27</f>
        <v>0</v>
      </c>
      <c r="L19" s="797">
        <f>' Proiectii financiare_V,Ch act'!L104-' Proiectii financiare_V,Ch act'!L27</f>
        <v>0</v>
      </c>
      <c r="M19" s="797">
        <f>' Proiectii financiare_V,Ch act'!M104-' Proiectii financiare_V,Ch act'!M27</f>
        <v>0</v>
      </c>
      <c r="N19" s="797">
        <f>' Proiectii financiare_V,Ch act'!N104-' Proiectii financiare_V,Ch act'!N27</f>
        <v>0</v>
      </c>
      <c r="O19" s="797">
        <f>' Proiectii financiare_V,Ch act'!O104-' Proiectii financiare_V,Ch act'!O27</f>
        <v>0</v>
      </c>
      <c r="P19" s="797">
        <f>' Proiectii financiare_V,Ch act'!P104-' Proiectii financiare_V,Ch act'!P27</f>
        <v>0</v>
      </c>
      <c r="Q19" s="797">
        <f>' Proiectii financiare_V,Ch act'!Q104-' Proiectii financiare_V,Ch act'!Q27</f>
        <v>0</v>
      </c>
      <c r="R19" s="613"/>
      <c r="AA19" s="615"/>
    </row>
    <row r="20" spans="1:27" s="398" customFormat="1" ht="15">
      <c r="A20" s="263" t="s">
        <v>933</v>
      </c>
      <c r="B20" s="425">
        <f t="shared" si="1"/>
        <v>0</v>
      </c>
      <c r="C20" s="1003"/>
      <c r="D20" s="797">
        <f>' Proiectii financiare_V,Ch act'!D107-' Proiectii financiare_V,Ch act'!D30</f>
        <v>0</v>
      </c>
      <c r="E20" s="797">
        <f>' Proiectii financiare_V,Ch act'!E107-' Proiectii financiare_V,Ch act'!E30</f>
        <v>0</v>
      </c>
      <c r="F20" s="797">
        <f>' Proiectii financiare_V,Ch act'!F107-' Proiectii financiare_V,Ch act'!F30</f>
        <v>0</v>
      </c>
      <c r="G20" s="797">
        <f>' Proiectii financiare_V,Ch act'!G107-' Proiectii financiare_V,Ch act'!G30</f>
        <v>0</v>
      </c>
      <c r="H20" s="797">
        <f>' Proiectii financiare_V,Ch act'!H107-' Proiectii financiare_V,Ch act'!H30</f>
        <v>0</v>
      </c>
      <c r="I20" s="797">
        <f>' Proiectii financiare_V,Ch act'!I107-' Proiectii financiare_V,Ch act'!I30</f>
        <v>0</v>
      </c>
      <c r="J20" s="797">
        <f>' Proiectii financiare_V,Ch act'!J107-' Proiectii financiare_V,Ch act'!J30</f>
        <v>0</v>
      </c>
      <c r="K20" s="797">
        <f>' Proiectii financiare_V,Ch act'!K107-' Proiectii financiare_V,Ch act'!K30</f>
        <v>0</v>
      </c>
      <c r="L20" s="797">
        <f>' Proiectii financiare_V,Ch act'!L107-' Proiectii financiare_V,Ch act'!L30</f>
        <v>0</v>
      </c>
      <c r="M20" s="797">
        <f>' Proiectii financiare_V,Ch act'!M107-' Proiectii financiare_V,Ch act'!M30</f>
        <v>0</v>
      </c>
      <c r="N20" s="797">
        <f>' Proiectii financiare_V,Ch act'!N107-' Proiectii financiare_V,Ch act'!N30</f>
        <v>0</v>
      </c>
      <c r="O20" s="797">
        <f>' Proiectii financiare_V,Ch act'!O107-' Proiectii financiare_V,Ch act'!O30</f>
        <v>0</v>
      </c>
      <c r="P20" s="797">
        <f>' Proiectii financiare_V,Ch act'!P107-' Proiectii financiare_V,Ch act'!P30</f>
        <v>0</v>
      </c>
      <c r="Q20" s="797">
        <f>' Proiectii financiare_V,Ch act'!Q107-' Proiectii financiare_V,Ch act'!Q30</f>
        <v>0</v>
      </c>
      <c r="R20" s="613"/>
      <c r="AA20" s="615"/>
    </row>
    <row r="21" spans="1:27" s="398" customFormat="1" ht="24">
      <c r="A21" s="875" t="s">
        <v>172</v>
      </c>
      <c r="B21" s="425">
        <f t="shared" si="1"/>
        <v>0</v>
      </c>
      <c r="C21" s="1003"/>
      <c r="D21" s="460">
        <f>' Proiectii financiare_V,Ch act'!D108-' Proiectii financiare_V,Ch act'!D31</f>
        <v>0</v>
      </c>
      <c r="E21" s="460">
        <f>' Proiectii financiare_V,Ch act'!E108-' Proiectii financiare_V,Ch act'!E31</f>
        <v>0</v>
      </c>
      <c r="F21" s="460">
        <f>' Proiectii financiare_V,Ch act'!F108-' Proiectii financiare_V,Ch act'!F31</f>
        <v>0</v>
      </c>
      <c r="G21" s="460">
        <f>' Proiectii financiare_V,Ch act'!G108-' Proiectii financiare_V,Ch act'!G31</f>
        <v>0</v>
      </c>
      <c r="H21" s="460">
        <f>' Proiectii financiare_V,Ch act'!H108-' Proiectii financiare_V,Ch act'!H31</f>
        <v>0</v>
      </c>
      <c r="I21" s="460">
        <f>' Proiectii financiare_V,Ch act'!I108-' Proiectii financiare_V,Ch act'!I31</f>
        <v>0</v>
      </c>
      <c r="J21" s="460">
        <f>' Proiectii financiare_V,Ch act'!J108-' Proiectii financiare_V,Ch act'!J31</f>
        <v>0</v>
      </c>
      <c r="K21" s="460">
        <f>' Proiectii financiare_V,Ch act'!K108-' Proiectii financiare_V,Ch act'!K31</f>
        <v>0</v>
      </c>
      <c r="L21" s="460">
        <f>' Proiectii financiare_V,Ch act'!L108-' Proiectii financiare_V,Ch act'!L31</f>
        <v>0</v>
      </c>
      <c r="M21" s="460">
        <f>' Proiectii financiare_V,Ch act'!M108-' Proiectii financiare_V,Ch act'!M31</f>
        <v>0</v>
      </c>
      <c r="N21" s="460">
        <f>' Proiectii financiare_V,Ch act'!N108-' Proiectii financiare_V,Ch act'!N31</f>
        <v>0</v>
      </c>
      <c r="O21" s="460">
        <f>' Proiectii financiare_V,Ch act'!O108-' Proiectii financiare_V,Ch act'!O31</f>
        <v>0</v>
      </c>
      <c r="P21" s="460">
        <f>' Proiectii financiare_V,Ch act'!P108-' Proiectii financiare_V,Ch act'!P31</f>
        <v>0</v>
      </c>
      <c r="Q21" s="460">
        <f>' Proiectii financiare_V,Ch act'!Q108-' Proiectii financiare_V,Ch act'!Q31</f>
        <v>0</v>
      </c>
      <c r="R21" s="613"/>
      <c r="AA21" s="615"/>
    </row>
    <row r="22" spans="1:27" s="398" customFormat="1" ht="24">
      <c r="A22" s="875" t="s">
        <v>173</v>
      </c>
      <c r="B22" s="425">
        <f t="shared" si="1"/>
        <v>0</v>
      </c>
      <c r="C22" s="1003"/>
      <c r="D22" s="460">
        <f>' Proiectii financiare_V,Ch act'!D109-' Proiectii financiare_V,Ch act'!D32</f>
        <v>0</v>
      </c>
      <c r="E22" s="460">
        <f>' Proiectii financiare_V,Ch act'!E109-' Proiectii financiare_V,Ch act'!E32</f>
        <v>0</v>
      </c>
      <c r="F22" s="460">
        <f>' Proiectii financiare_V,Ch act'!F109-' Proiectii financiare_V,Ch act'!F32</f>
        <v>0</v>
      </c>
      <c r="G22" s="460">
        <f>' Proiectii financiare_V,Ch act'!G109-' Proiectii financiare_V,Ch act'!G32</f>
        <v>0</v>
      </c>
      <c r="H22" s="460">
        <f>' Proiectii financiare_V,Ch act'!H109-' Proiectii financiare_V,Ch act'!H32</f>
        <v>0</v>
      </c>
      <c r="I22" s="460">
        <f>' Proiectii financiare_V,Ch act'!I109-' Proiectii financiare_V,Ch act'!I32</f>
        <v>0</v>
      </c>
      <c r="J22" s="460">
        <f>' Proiectii financiare_V,Ch act'!J109-' Proiectii financiare_V,Ch act'!J32</f>
        <v>0</v>
      </c>
      <c r="K22" s="460">
        <f>' Proiectii financiare_V,Ch act'!K109-' Proiectii financiare_V,Ch act'!K32</f>
        <v>0</v>
      </c>
      <c r="L22" s="460">
        <f>' Proiectii financiare_V,Ch act'!L109-' Proiectii financiare_V,Ch act'!L32</f>
        <v>0</v>
      </c>
      <c r="M22" s="460">
        <f>' Proiectii financiare_V,Ch act'!M109-' Proiectii financiare_V,Ch act'!M32</f>
        <v>0</v>
      </c>
      <c r="N22" s="460">
        <f>' Proiectii financiare_V,Ch act'!N109-' Proiectii financiare_V,Ch act'!N32</f>
        <v>0</v>
      </c>
      <c r="O22" s="460">
        <f>' Proiectii financiare_V,Ch act'!O109-' Proiectii financiare_V,Ch act'!O32</f>
        <v>0</v>
      </c>
      <c r="P22" s="460">
        <f>' Proiectii financiare_V,Ch act'!P109-' Proiectii financiare_V,Ch act'!P32</f>
        <v>0</v>
      </c>
      <c r="Q22" s="460">
        <f>' Proiectii financiare_V,Ch act'!Q109-' Proiectii financiare_V,Ch act'!Q32</f>
        <v>0</v>
      </c>
      <c r="R22" s="613"/>
      <c r="AA22" s="615"/>
    </row>
    <row r="23" spans="1:27" s="716" customFormat="1" ht="29.25" customHeight="1">
      <c r="A23" s="379" t="s">
        <v>932</v>
      </c>
      <c r="B23" s="425">
        <f t="shared" si="1"/>
        <v>0</v>
      </c>
      <c r="C23" s="1003"/>
      <c r="D23" s="439">
        <f t="shared" ref="D23:Q23" si="2">SUM(D8:D22)</f>
        <v>0</v>
      </c>
      <c r="E23" s="439">
        <f>SUM(E8:E22)</f>
        <v>0</v>
      </c>
      <c r="F23" s="439">
        <f t="shared" si="2"/>
        <v>0</v>
      </c>
      <c r="G23" s="439">
        <f t="shared" si="2"/>
        <v>0</v>
      </c>
      <c r="H23" s="439">
        <f t="shared" si="2"/>
        <v>0</v>
      </c>
      <c r="I23" s="439">
        <f t="shared" si="2"/>
        <v>0</v>
      </c>
      <c r="J23" s="439">
        <f t="shared" si="2"/>
        <v>0</v>
      </c>
      <c r="K23" s="439">
        <f t="shared" si="2"/>
        <v>0</v>
      </c>
      <c r="L23" s="439">
        <f t="shared" si="2"/>
        <v>0</v>
      </c>
      <c r="M23" s="439">
        <f t="shared" si="2"/>
        <v>0</v>
      </c>
      <c r="N23" s="439">
        <f t="shared" si="2"/>
        <v>0</v>
      </c>
      <c r="O23" s="439">
        <f t="shared" si="2"/>
        <v>0</v>
      </c>
      <c r="P23" s="439">
        <f t="shared" si="2"/>
        <v>0</v>
      </c>
      <c r="Q23" s="439">
        <f t="shared" si="2"/>
        <v>0</v>
      </c>
      <c r="R23" s="732"/>
      <c r="AA23" s="733"/>
    </row>
    <row r="24" spans="1:27" s="716" customFormat="1" ht="25.5" customHeight="1">
      <c r="A24" s="379" t="s">
        <v>55</v>
      </c>
      <c r="B24" s="439"/>
      <c r="C24" s="1003"/>
      <c r="D24" s="439"/>
      <c r="E24" s="439"/>
      <c r="F24" s="439"/>
      <c r="G24" s="439"/>
      <c r="H24" s="439"/>
      <c r="I24" s="439"/>
      <c r="J24" s="439"/>
      <c r="K24" s="439"/>
      <c r="L24" s="439"/>
      <c r="M24" s="439"/>
      <c r="N24" s="439"/>
      <c r="O24" s="439"/>
      <c r="P24" s="439"/>
      <c r="Q24" s="439"/>
      <c r="R24" s="732"/>
      <c r="AA24" s="733"/>
    </row>
    <row r="25" spans="1:27" s="721" customFormat="1" ht="14.25" customHeight="1">
      <c r="A25" s="263" t="s">
        <v>535</v>
      </c>
      <c r="B25" s="425">
        <f t="shared" ref="B25:B47" si="3">SUM(D25:Q25)</f>
        <v>0</v>
      </c>
      <c r="C25" s="1003"/>
      <c r="D25" s="797">
        <f>' Proiectii financiare_V,Ch act'!D112-' Proiectii financiare_V,Ch act'!D35</f>
        <v>0</v>
      </c>
      <c r="E25" s="797">
        <f>' Proiectii financiare_V,Ch act'!E112-' Proiectii financiare_V,Ch act'!E35</f>
        <v>0</v>
      </c>
      <c r="F25" s="797">
        <f>' Proiectii financiare_V,Ch act'!F112-' Proiectii financiare_V,Ch act'!F35</f>
        <v>0</v>
      </c>
      <c r="G25" s="797">
        <f>' Proiectii financiare_V,Ch act'!G112-' Proiectii financiare_V,Ch act'!G35</f>
        <v>0</v>
      </c>
      <c r="H25" s="797">
        <f>' Proiectii financiare_V,Ch act'!H112-' Proiectii financiare_V,Ch act'!H35</f>
        <v>0</v>
      </c>
      <c r="I25" s="797">
        <f>' Proiectii financiare_V,Ch act'!I112-' Proiectii financiare_V,Ch act'!I35</f>
        <v>0</v>
      </c>
      <c r="J25" s="797">
        <f>' Proiectii financiare_V,Ch act'!J112-' Proiectii financiare_V,Ch act'!J35</f>
        <v>0</v>
      </c>
      <c r="K25" s="797">
        <f>' Proiectii financiare_V,Ch act'!K112-' Proiectii financiare_V,Ch act'!K35</f>
        <v>0</v>
      </c>
      <c r="L25" s="797">
        <f>' Proiectii financiare_V,Ch act'!L112-' Proiectii financiare_V,Ch act'!L35</f>
        <v>0</v>
      </c>
      <c r="M25" s="797">
        <f>' Proiectii financiare_V,Ch act'!M112-' Proiectii financiare_V,Ch act'!M35</f>
        <v>0</v>
      </c>
      <c r="N25" s="797">
        <f>' Proiectii financiare_V,Ch act'!N112-' Proiectii financiare_V,Ch act'!N35</f>
        <v>0</v>
      </c>
      <c r="O25" s="797">
        <f>' Proiectii financiare_V,Ch act'!O112-' Proiectii financiare_V,Ch act'!O35</f>
        <v>0</v>
      </c>
      <c r="P25" s="797">
        <f>' Proiectii financiare_V,Ch act'!P112-' Proiectii financiare_V,Ch act'!P35</f>
        <v>0</v>
      </c>
      <c r="Q25" s="797">
        <f>' Proiectii financiare_V,Ch act'!Q112-' Proiectii financiare_V,Ch act'!Q35</f>
        <v>0</v>
      </c>
      <c r="R25" s="734"/>
      <c r="AA25" s="723"/>
    </row>
    <row r="26" spans="1:27" s="736" customFormat="1" ht="14.25" customHeight="1">
      <c r="A26" s="263" t="s">
        <v>537</v>
      </c>
      <c r="B26" s="425">
        <f t="shared" si="3"/>
        <v>0</v>
      </c>
      <c r="C26" s="1003"/>
      <c r="D26" s="797">
        <f>' Proiectii financiare_V,Ch act'!D117-' Proiectii financiare_V,Ch act'!D40</f>
        <v>0</v>
      </c>
      <c r="E26" s="797">
        <f>' Proiectii financiare_V,Ch act'!E117-' Proiectii financiare_V,Ch act'!E40</f>
        <v>0</v>
      </c>
      <c r="F26" s="797">
        <f>' Proiectii financiare_V,Ch act'!F117-' Proiectii financiare_V,Ch act'!F40</f>
        <v>0</v>
      </c>
      <c r="G26" s="797">
        <f>' Proiectii financiare_V,Ch act'!G117-' Proiectii financiare_V,Ch act'!G40</f>
        <v>0</v>
      </c>
      <c r="H26" s="797">
        <f>' Proiectii financiare_V,Ch act'!H117-' Proiectii financiare_V,Ch act'!H40</f>
        <v>0</v>
      </c>
      <c r="I26" s="797">
        <f>' Proiectii financiare_V,Ch act'!I117-' Proiectii financiare_V,Ch act'!I40</f>
        <v>0</v>
      </c>
      <c r="J26" s="797">
        <f>' Proiectii financiare_V,Ch act'!J117-' Proiectii financiare_V,Ch act'!J40</f>
        <v>0</v>
      </c>
      <c r="K26" s="797">
        <f>' Proiectii financiare_V,Ch act'!K117-' Proiectii financiare_V,Ch act'!K40</f>
        <v>0</v>
      </c>
      <c r="L26" s="797">
        <f>' Proiectii financiare_V,Ch act'!L117-' Proiectii financiare_V,Ch act'!L40</f>
        <v>0</v>
      </c>
      <c r="M26" s="797">
        <f>' Proiectii financiare_V,Ch act'!M117-' Proiectii financiare_V,Ch act'!M40</f>
        <v>0</v>
      </c>
      <c r="N26" s="797">
        <f>' Proiectii financiare_V,Ch act'!N117-' Proiectii financiare_V,Ch act'!N40</f>
        <v>0</v>
      </c>
      <c r="O26" s="797">
        <f>' Proiectii financiare_V,Ch act'!O117-' Proiectii financiare_V,Ch act'!O40</f>
        <v>0</v>
      </c>
      <c r="P26" s="797">
        <f>' Proiectii financiare_V,Ch act'!P117-' Proiectii financiare_V,Ch act'!P40</f>
        <v>0</v>
      </c>
      <c r="Q26" s="797">
        <f>' Proiectii financiare_V,Ch act'!Q117-' Proiectii financiare_V,Ch act'!Q40</f>
        <v>0</v>
      </c>
      <c r="R26" s="735"/>
      <c r="AA26" s="737"/>
    </row>
    <row r="27" spans="1:27" s="736" customFormat="1" ht="29.25" customHeight="1">
      <c r="A27" s="263" t="s">
        <v>536</v>
      </c>
      <c r="B27" s="797">
        <f t="shared" si="3"/>
        <v>0</v>
      </c>
      <c r="C27" s="1003"/>
      <c r="D27" s="797">
        <f>' Proiectii financiare_V,Ch act'!D120-' Proiectii financiare_V,Ch act'!D43</f>
        <v>0</v>
      </c>
      <c r="E27" s="797">
        <f>' Proiectii financiare_V,Ch act'!E120-' Proiectii financiare_V,Ch act'!E43</f>
        <v>0</v>
      </c>
      <c r="F27" s="797">
        <f>' Proiectii financiare_V,Ch act'!F120-' Proiectii financiare_V,Ch act'!F43</f>
        <v>0</v>
      </c>
      <c r="G27" s="797">
        <f>' Proiectii financiare_V,Ch act'!G120-' Proiectii financiare_V,Ch act'!G43</f>
        <v>0</v>
      </c>
      <c r="H27" s="797">
        <f>' Proiectii financiare_V,Ch act'!H120-' Proiectii financiare_V,Ch act'!H43</f>
        <v>0</v>
      </c>
      <c r="I27" s="797">
        <f>' Proiectii financiare_V,Ch act'!I120-' Proiectii financiare_V,Ch act'!I43</f>
        <v>0</v>
      </c>
      <c r="J27" s="797">
        <f>' Proiectii financiare_V,Ch act'!J120-' Proiectii financiare_V,Ch act'!J43</f>
        <v>0</v>
      </c>
      <c r="K27" s="797">
        <f>' Proiectii financiare_V,Ch act'!K120-' Proiectii financiare_V,Ch act'!K43</f>
        <v>0</v>
      </c>
      <c r="L27" s="797">
        <f>' Proiectii financiare_V,Ch act'!L120-' Proiectii financiare_V,Ch act'!L43</f>
        <v>0</v>
      </c>
      <c r="M27" s="797">
        <f>' Proiectii financiare_V,Ch act'!M120-' Proiectii financiare_V,Ch act'!M43</f>
        <v>0</v>
      </c>
      <c r="N27" s="797">
        <f>' Proiectii financiare_V,Ch act'!N120-' Proiectii financiare_V,Ch act'!N43</f>
        <v>0</v>
      </c>
      <c r="O27" s="797">
        <f>' Proiectii financiare_V,Ch act'!O120-' Proiectii financiare_V,Ch act'!O43</f>
        <v>0</v>
      </c>
      <c r="P27" s="797">
        <f>' Proiectii financiare_V,Ch act'!P120-' Proiectii financiare_V,Ch act'!P43</f>
        <v>0</v>
      </c>
      <c r="Q27" s="797">
        <f>' Proiectii financiare_V,Ch act'!Q120-' Proiectii financiare_V,Ch act'!Q43</f>
        <v>0</v>
      </c>
      <c r="R27" s="735"/>
      <c r="AA27" s="737"/>
    </row>
    <row r="28" spans="1:27" s="736" customFormat="1" ht="17.25" customHeight="1">
      <c r="A28" s="263" t="s">
        <v>110</v>
      </c>
      <c r="B28" s="797">
        <f t="shared" si="3"/>
        <v>-248846.40000000005</v>
      </c>
      <c r="C28" s="1003"/>
      <c r="D28" s="797">
        <f>' Proiectii financiare_V,Ch act'!D121-' Proiectii financiare_V,Ch act'!D44</f>
        <v>0</v>
      </c>
      <c r="E28" s="797">
        <f>' Proiectii financiare_V,Ch act'!E121-' Proiectii financiare_V,Ch act'!E44</f>
        <v>0</v>
      </c>
      <c r="F28" s="797">
        <f>' Proiectii financiare_V,Ch act'!F121-' Proiectii financiare_V,Ch act'!F44</f>
        <v>-20737.2</v>
      </c>
      <c r="G28" s="797">
        <f>' Proiectii financiare_V,Ch act'!G121-' Proiectii financiare_V,Ch act'!G44</f>
        <v>-20737.2</v>
      </c>
      <c r="H28" s="797">
        <f>' Proiectii financiare_V,Ch act'!H121-' Proiectii financiare_V,Ch act'!H44</f>
        <v>-20737.2</v>
      </c>
      <c r="I28" s="797">
        <f>' Proiectii financiare_V,Ch act'!I121-' Proiectii financiare_V,Ch act'!I44</f>
        <v>-20737.2</v>
      </c>
      <c r="J28" s="797">
        <f>' Proiectii financiare_V,Ch act'!J121-' Proiectii financiare_V,Ch act'!J44</f>
        <v>-20737.2</v>
      </c>
      <c r="K28" s="797">
        <f>' Proiectii financiare_V,Ch act'!K121-' Proiectii financiare_V,Ch act'!K44</f>
        <v>-20737.2</v>
      </c>
      <c r="L28" s="797">
        <f>' Proiectii financiare_V,Ch act'!L121-' Proiectii financiare_V,Ch act'!L44</f>
        <v>-20737.2</v>
      </c>
      <c r="M28" s="797">
        <f>' Proiectii financiare_V,Ch act'!M121-' Proiectii financiare_V,Ch act'!M44</f>
        <v>-20737.2</v>
      </c>
      <c r="N28" s="797">
        <f>' Proiectii financiare_V,Ch act'!N121-' Proiectii financiare_V,Ch act'!N44</f>
        <v>-20737.2</v>
      </c>
      <c r="O28" s="797">
        <f>' Proiectii financiare_V,Ch act'!O121-' Proiectii financiare_V,Ch act'!O44</f>
        <v>-20737.2</v>
      </c>
      <c r="P28" s="797">
        <f>' Proiectii financiare_V,Ch act'!P121-' Proiectii financiare_V,Ch act'!P44</f>
        <v>-20737.2</v>
      </c>
      <c r="Q28" s="797">
        <f>' Proiectii financiare_V,Ch act'!Q121-' Proiectii financiare_V,Ch act'!Q44</f>
        <v>-20737.2</v>
      </c>
      <c r="R28" s="735"/>
      <c r="AA28" s="737"/>
    </row>
    <row r="29" spans="1:27" s="736" customFormat="1" ht="17.25" customHeight="1">
      <c r="A29" s="263" t="s">
        <v>111</v>
      </c>
      <c r="B29" s="797">
        <f t="shared" si="3"/>
        <v>-27957.599999999995</v>
      </c>
      <c r="C29" s="1003"/>
      <c r="D29" s="797">
        <f>' Proiectii financiare_V,Ch act'!D124-' Proiectii financiare_V,Ch act'!D47</f>
        <v>0</v>
      </c>
      <c r="E29" s="797">
        <f>' Proiectii financiare_V,Ch act'!E124-' Proiectii financiare_V,Ch act'!E47</f>
        <v>0</v>
      </c>
      <c r="F29" s="797">
        <f>' Proiectii financiare_V,Ch act'!F124-' Proiectii financiare_V,Ch act'!F47</f>
        <v>-2329.8000000000002</v>
      </c>
      <c r="G29" s="797">
        <f>' Proiectii financiare_V,Ch act'!G124-' Proiectii financiare_V,Ch act'!G47</f>
        <v>-2329.8000000000002</v>
      </c>
      <c r="H29" s="797">
        <f>' Proiectii financiare_V,Ch act'!H124-' Proiectii financiare_V,Ch act'!H47</f>
        <v>-2329.8000000000002</v>
      </c>
      <c r="I29" s="797">
        <f>' Proiectii financiare_V,Ch act'!I124-' Proiectii financiare_V,Ch act'!I47</f>
        <v>-2329.8000000000002</v>
      </c>
      <c r="J29" s="797">
        <f>' Proiectii financiare_V,Ch act'!J124-' Proiectii financiare_V,Ch act'!J47</f>
        <v>-2329.8000000000002</v>
      </c>
      <c r="K29" s="797">
        <f>' Proiectii financiare_V,Ch act'!K124-' Proiectii financiare_V,Ch act'!K47</f>
        <v>-2329.8000000000002</v>
      </c>
      <c r="L29" s="797">
        <f>' Proiectii financiare_V,Ch act'!L124-' Proiectii financiare_V,Ch act'!L47</f>
        <v>-2329.8000000000002</v>
      </c>
      <c r="M29" s="797">
        <f>' Proiectii financiare_V,Ch act'!M124-' Proiectii financiare_V,Ch act'!M47</f>
        <v>-2329.8000000000002</v>
      </c>
      <c r="N29" s="797">
        <f>' Proiectii financiare_V,Ch act'!N124-' Proiectii financiare_V,Ch act'!N47</f>
        <v>-2329.8000000000002</v>
      </c>
      <c r="O29" s="797">
        <f>' Proiectii financiare_V,Ch act'!O124-' Proiectii financiare_V,Ch act'!O47</f>
        <v>-2329.8000000000002</v>
      </c>
      <c r="P29" s="797">
        <f>' Proiectii financiare_V,Ch act'!P124-' Proiectii financiare_V,Ch act'!P47</f>
        <v>-2329.8000000000002</v>
      </c>
      <c r="Q29" s="797">
        <f>' Proiectii financiare_V,Ch act'!Q124-' Proiectii financiare_V,Ch act'!Q47</f>
        <v>-2329.8000000000002</v>
      </c>
      <c r="R29" s="735"/>
      <c r="AA29" s="737"/>
    </row>
    <row r="30" spans="1:27" s="736" customFormat="1" ht="17.25" customHeight="1">
      <c r="A30" s="263" t="s">
        <v>930</v>
      </c>
      <c r="B30" s="797">
        <f t="shared" si="3"/>
        <v>0</v>
      </c>
      <c r="C30" s="1003"/>
      <c r="D30" s="797">
        <f>' Proiectii financiare_V,Ch act'!D127-' Proiectii financiare_V,Ch act'!D50</f>
        <v>0</v>
      </c>
      <c r="E30" s="797">
        <f>' Proiectii financiare_V,Ch act'!E127-' Proiectii financiare_V,Ch act'!E50</f>
        <v>0</v>
      </c>
      <c r="F30" s="797">
        <f>' Proiectii financiare_V,Ch act'!F127-' Proiectii financiare_V,Ch act'!F50</f>
        <v>0</v>
      </c>
      <c r="G30" s="797">
        <f>' Proiectii financiare_V,Ch act'!G127-' Proiectii financiare_V,Ch act'!G50</f>
        <v>0</v>
      </c>
      <c r="H30" s="797">
        <f>' Proiectii financiare_V,Ch act'!H127-' Proiectii financiare_V,Ch act'!H50</f>
        <v>0</v>
      </c>
      <c r="I30" s="797">
        <f>' Proiectii financiare_V,Ch act'!I127-' Proiectii financiare_V,Ch act'!I50</f>
        <v>0</v>
      </c>
      <c r="J30" s="797">
        <f>' Proiectii financiare_V,Ch act'!J127-' Proiectii financiare_V,Ch act'!J50</f>
        <v>0</v>
      </c>
      <c r="K30" s="797">
        <f>' Proiectii financiare_V,Ch act'!K127-' Proiectii financiare_V,Ch act'!K50</f>
        <v>0</v>
      </c>
      <c r="L30" s="797">
        <f>' Proiectii financiare_V,Ch act'!L127-' Proiectii financiare_V,Ch act'!L50</f>
        <v>0</v>
      </c>
      <c r="M30" s="797">
        <f>' Proiectii financiare_V,Ch act'!M127-' Proiectii financiare_V,Ch act'!M50</f>
        <v>0</v>
      </c>
      <c r="N30" s="797">
        <f>' Proiectii financiare_V,Ch act'!N127-' Proiectii financiare_V,Ch act'!N50</f>
        <v>0</v>
      </c>
      <c r="O30" s="797">
        <f>' Proiectii financiare_V,Ch act'!O127-' Proiectii financiare_V,Ch act'!O50</f>
        <v>0</v>
      </c>
      <c r="P30" s="797">
        <f>' Proiectii financiare_V,Ch act'!P127-' Proiectii financiare_V,Ch act'!P50</f>
        <v>0</v>
      </c>
      <c r="Q30" s="797">
        <f>' Proiectii financiare_V,Ch act'!Q127-' Proiectii financiare_V,Ch act'!Q50</f>
        <v>0</v>
      </c>
      <c r="R30" s="735"/>
      <c r="AA30" s="737"/>
    </row>
    <row r="31" spans="1:27" s="736" customFormat="1" ht="17.25" customHeight="1">
      <c r="A31" s="263" t="s">
        <v>931</v>
      </c>
      <c r="B31" s="797">
        <f t="shared" si="3"/>
        <v>0</v>
      </c>
      <c r="C31" s="1003"/>
      <c r="D31" s="797">
        <f>' Proiectii financiare_V,Ch act'!D130-' Proiectii financiare_V,Ch act'!D53</f>
        <v>0</v>
      </c>
      <c r="E31" s="797">
        <f>' Proiectii financiare_V,Ch act'!E130-' Proiectii financiare_V,Ch act'!E53</f>
        <v>0</v>
      </c>
      <c r="F31" s="797">
        <f>' Proiectii financiare_V,Ch act'!F130-' Proiectii financiare_V,Ch act'!F53</f>
        <v>0</v>
      </c>
      <c r="G31" s="797">
        <f>' Proiectii financiare_V,Ch act'!G130-' Proiectii financiare_V,Ch act'!G53</f>
        <v>0</v>
      </c>
      <c r="H31" s="797">
        <f>' Proiectii financiare_V,Ch act'!H130-' Proiectii financiare_V,Ch act'!H53</f>
        <v>0</v>
      </c>
      <c r="I31" s="797">
        <f>' Proiectii financiare_V,Ch act'!I130-' Proiectii financiare_V,Ch act'!I53</f>
        <v>0</v>
      </c>
      <c r="J31" s="797">
        <f>' Proiectii financiare_V,Ch act'!J130-' Proiectii financiare_V,Ch act'!J53</f>
        <v>0</v>
      </c>
      <c r="K31" s="797">
        <f>' Proiectii financiare_V,Ch act'!K130-' Proiectii financiare_V,Ch act'!K53</f>
        <v>0</v>
      </c>
      <c r="L31" s="797">
        <f>' Proiectii financiare_V,Ch act'!L130-' Proiectii financiare_V,Ch act'!L53</f>
        <v>0</v>
      </c>
      <c r="M31" s="797">
        <f>' Proiectii financiare_V,Ch act'!M130-' Proiectii financiare_V,Ch act'!M53</f>
        <v>0</v>
      </c>
      <c r="N31" s="797">
        <f>' Proiectii financiare_V,Ch act'!N130-' Proiectii financiare_V,Ch act'!N53</f>
        <v>0</v>
      </c>
      <c r="O31" s="797">
        <f>' Proiectii financiare_V,Ch act'!O130-' Proiectii financiare_V,Ch act'!O53</f>
        <v>0</v>
      </c>
      <c r="P31" s="797">
        <f>' Proiectii financiare_V,Ch act'!P130-' Proiectii financiare_V,Ch act'!P53</f>
        <v>0</v>
      </c>
      <c r="Q31" s="797">
        <f>' Proiectii financiare_V,Ch act'!Q130-' Proiectii financiare_V,Ch act'!Q53</f>
        <v>0</v>
      </c>
      <c r="R31" s="735"/>
      <c r="AA31" s="737"/>
    </row>
    <row r="32" spans="1:27" s="716" customFormat="1" ht="17.25" customHeight="1">
      <c r="A32" s="378" t="s">
        <v>534</v>
      </c>
      <c r="B32" s="797">
        <f t="shared" si="3"/>
        <v>-276804</v>
      </c>
      <c r="C32" s="1003"/>
      <c r="D32" s="425">
        <f t="shared" ref="D32:Q32" si="4">SUM(D25:D31)</f>
        <v>0</v>
      </c>
      <c r="E32" s="425">
        <f t="shared" si="4"/>
        <v>0</v>
      </c>
      <c r="F32" s="425">
        <f t="shared" si="4"/>
        <v>-23067</v>
      </c>
      <c r="G32" s="425">
        <f t="shared" si="4"/>
        <v>-23067</v>
      </c>
      <c r="H32" s="425">
        <f t="shared" si="4"/>
        <v>-23067</v>
      </c>
      <c r="I32" s="425">
        <f t="shared" si="4"/>
        <v>-23067</v>
      </c>
      <c r="J32" s="425">
        <f t="shared" si="4"/>
        <v>-23067</v>
      </c>
      <c r="K32" s="425">
        <f t="shared" si="4"/>
        <v>-23067</v>
      </c>
      <c r="L32" s="425">
        <f t="shared" si="4"/>
        <v>-23067</v>
      </c>
      <c r="M32" s="425">
        <f t="shared" si="4"/>
        <v>-23067</v>
      </c>
      <c r="N32" s="425">
        <f t="shared" si="4"/>
        <v>-23067</v>
      </c>
      <c r="O32" s="425">
        <f t="shared" si="4"/>
        <v>-23067</v>
      </c>
      <c r="P32" s="425">
        <f t="shared" si="4"/>
        <v>-23067</v>
      </c>
      <c r="Q32" s="425">
        <f t="shared" si="4"/>
        <v>-23067</v>
      </c>
      <c r="R32" s="732"/>
      <c r="AA32" s="733"/>
    </row>
    <row r="33" spans="1:27" s="736" customFormat="1" ht="17.25" customHeight="1">
      <c r="A33" s="263" t="s">
        <v>538</v>
      </c>
      <c r="B33" s="797">
        <f t="shared" si="3"/>
        <v>0</v>
      </c>
      <c r="C33" s="1003"/>
      <c r="D33" s="797">
        <f>' Proiectii financiare_V,Ch act'!D134-' Proiectii financiare_V,Ch act'!D57</f>
        <v>0</v>
      </c>
      <c r="E33" s="797">
        <f>' Proiectii financiare_V,Ch act'!E134-' Proiectii financiare_V,Ch act'!E57</f>
        <v>0</v>
      </c>
      <c r="F33" s="797">
        <f>' Proiectii financiare_V,Ch act'!F134-' Proiectii financiare_V,Ch act'!F57</f>
        <v>0</v>
      </c>
      <c r="G33" s="797">
        <f>' Proiectii financiare_V,Ch act'!G134-' Proiectii financiare_V,Ch act'!G57</f>
        <v>0</v>
      </c>
      <c r="H33" s="797">
        <f>' Proiectii financiare_V,Ch act'!H134-' Proiectii financiare_V,Ch act'!H57</f>
        <v>0</v>
      </c>
      <c r="I33" s="797">
        <f>' Proiectii financiare_V,Ch act'!I134-' Proiectii financiare_V,Ch act'!I57</f>
        <v>0</v>
      </c>
      <c r="J33" s="797">
        <f>' Proiectii financiare_V,Ch act'!J134-' Proiectii financiare_V,Ch act'!J57</f>
        <v>0</v>
      </c>
      <c r="K33" s="797">
        <f>' Proiectii financiare_V,Ch act'!K134-' Proiectii financiare_V,Ch act'!K57</f>
        <v>0</v>
      </c>
      <c r="L33" s="797">
        <f>' Proiectii financiare_V,Ch act'!L134-' Proiectii financiare_V,Ch act'!L57</f>
        <v>0</v>
      </c>
      <c r="M33" s="797">
        <f>' Proiectii financiare_V,Ch act'!M134-' Proiectii financiare_V,Ch act'!M57</f>
        <v>0</v>
      </c>
      <c r="N33" s="797">
        <f>' Proiectii financiare_V,Ch act'!N134-' Proiectii financiare_V,Ch act'!N57</f>
        <v>0</v>
      </c>
      <c r="O33" s="797">
        <f>' Proiectii financiare_V,Ch act'!O134-' Proiectii financiare_V,Ch act'!O57</f>
        <v>0</v>
      </c>
      <c r="P33" s="797">
        <f>' Proiectii financiare_V,Ch act'!P134-' Proiectii financiare_V,Ch act'!P57</f>
        <v>0</v>
      </c>
      <c r="Q33" s="797">
        <f>' Proiectii financiare_V,Ch act'!Q134-' Proiectii financiare_V,Ch act'!Q57</f>
        <v>0</v>
      </c>
      <c r="R33" s="735"/>
      <c r="AA33" s="737"/>
    </row>
    <row r="34" spans="1:27" s="736" customFormat="1" ht="17.25" customHeight="1">
      <c r="A34" s="263" t="s">
        <v>142</v>
      </c>
      <c r="B34" s="797">
        <f t="shared" si="3"/>
        <v>0</v>
      </c>
      <c r="C34" s="1003"/>
      <c r="D34" s="797">
        <f>' Proiectii financiare_V,Ch act'!D138-' Proiectii financiare_V,Ch act'!D61</f>
        <v>0</v>
      </c>
      <c r="E34" s="797">
        <f>' Proiectii financiare_V,Ch act'!E138-' Proiectii financiare_V,Ch act'!E61</f>
        <v>0</v>
      </c>
      <c r="F34" s="797">
        <f>' Proiectii financiare_V,Ch act'!F138-' Proiectii financiare_V,Ch act'!F61</f>
        <v>0</v>
      </c>
      <c r="G34" s="797">
        <f>' Proiectii financiare_V,Ch act'!G138-' Proiectii financiare_V,Ch act'!G61</f>
        <v>0</v>
      </c>
      <c r="H34" s="797">
        <f>' Proiectii financiare_V,Ch act'!H138-' Proiectii financiare_V,Ch act'!H61</f>
        <v>0</v>
      </c>
      <c r="I34" s="797">
        <f>' Proiectii financiare_V,Ch act'!I138-' Proiectii financiare_V,Ch act'!I61</f>
        <v>0</v>
      </c>
      <c r="J34" s="797">
        <f>' Proiectii financiare_V,Ch act'!J138-' Proiectii financiare_V,Ch act'!J61</f>
        <v>0</v>
      </c>
      <c r="K34" s="797">
        <f>' Proiectii financiare_V,Ch act'!K138-' Proiectii financiare_V,Ch act'!K61</f>
        <v>0</v>
      </c>
      <c r="L34" s="797">
        <f>' Proiectii financiare_V,Ch act'!L138-' Proiectii financiare_V,Ch act'!L61</f>
        <v>0</v>
      </c>
      <c r="M34" s="797">
        <f>' Proiectii financiare_V,Ch act'!M138-' Proiectii financiare_V,Ch act'!M61</f>
        <v>0</v>
      </c>
      <c r="N34" s="797">
        <f>' Proiectii financiare_V,Ch act'!N138-' Proiectii financiare_V,Ch act'!N61</f>
        <v>0</v>
      </c>
      <c r="O34" s="797">
        <f>' Proiectii financiare_V,Ch act'!O138-' Proiectii financiare_V,Ch act'!O61</f>
        <v>0</v>
      </c>
      <c r="P34" s="797">
        <f>' Proiectii financiare_V,Ch act'!P138-' Proiectii financiare_V,Ch act'!P61</f>
        <v>0</v>
      </c>
      <c r="Q34" s="797">
        <f>' Proiectii financiare_V,Ch act'!Q138-' Proiectii financiare_V,Ch act'!Q61</f>
        <v>0</v>
      </c>
      <c r="R34" s="735"/>
      <c r="AA34" s="737"/>
    </row>
    <row r="35" spans="1:27" s="716" customFormat="1" ht="17.25" customHeight="1">
      <c r="A35" s="378" t="s">
        <v>364</v>
      </c>
      <c r="B35" s="797">
        <f t="shared" si="3"/>
        <v>0</v>
      </c>
      <c r="C35" s="1003"/>
      <c r="D35" s="425">
        <f t="shared" ref="D35:Q35" si="5">D33+D34</f>
        <v>0</v>
      </c>
      <c r="E35" s="425">
        <f t="shared" si="5"/>
        <v>0</v>
      </c>
      <c r="F35" s="425">
        <f t="shared" si="5"/>
        <v>0</v>
      </c>
      <c r="G35" s="425">
        <f t="shared" si="5"/>
        <v>0</v>
      </c>
      <c r="H35" s="425">
        <f t="shared" si="5"/>
        <v>0</v>
      </c>
      <c r="I35" s="425">
        <f t="shared" si="5"/>
        <v>0</v>
      </c>
      <c r="J35" s="425">
        <f t="shared" si="5"/>
        <v>0</v>
      </c>
      <c r="K35" s="425">
        <f t="shared" si="5"/>
        <v>0</v>
      </c>
      <c r="L35" s="425">
        <f t="shared" si="5"/>
        <v>0</v>
      </c>
      <c r="M35" s="425">
        <f t="shared" si="5"/>
        <v>0</v>
      </c>
      <c r="N35" s="425">
        <f t="shared" si="5"/>
        <v>0</v>
      </c>
      <c r="O35" s="425">
        <f t="shared" si="5"/>
        <v>0</v>
      </c>
      <c r="P35" s="425">
        <f t="shared" si="5"/>
        <v>0</v>
      </c>
      <c r="Q35" s="425">
        <f t="shared" si="5"/>
        <v>0</v>
      </c>
      <c r="R35" s="732"/>
      <c r="AA35" s="733"/>
    </row>
    <row r="36" spans="1:27" s="736" customFormat="1" ht="18" customHeight="1">
      <c r="A36" s="263" t="s">
        <v>441</v>
      </c>
      <c r="B36" s="797">
        <f t="shared" si="3"/>
        <v>0</v>
      </c>
      <c r="C36" s="1003"/>
      <c r="D36" s="797">
        <f>' Proiectii financiare_V,Ch act'!D140-' Proiectii financiare_V,Ch act'!D63</f>
        <v>0</v>
      </c>
      <c r="E36" s="797">
        <f>' Proiectii financiare_V,Ch act'!E140-' Proiectii financiare_V,Ch act'!E63</f>
        <v>0</v>
      </c>
      <c r="F36" s="797">
        <f>' Proiectii financiare_V,Ch act'!F140-' Proiectii financiare_V,Ch act'!F63</f>
        <v>0</v>
      </c>
      <c r="G36" s="797">
        <f>' Proiectii financiare_V,Ch act'!G140-' Proiectii financiare_V,Ch act'!G63</f>
        <v>0</v>
      </c>
      <c r="H36" s="797">
        <f>' Proiectii financiare_V,Ch act'!H140-' Proiectii financiare_V,Ch act'!H63</f>
        <v>0</v>
      </c>
      <c r="I36" s="797">
        <f>' Proiectii financiare_V,Ch act'!I140-' Proiectii financiare_V,Ch act'!I63</f>
        <v>0</v>
      </c>
      <c r="J36" s="797">
        <f>' Proiectii financiare_V,Ch act'!J140-' Proiectii financiare_V,Ch act'!J63</f>
        <v>0</v>
      </c>
      <c r="K36" s="797">
        <f>' Proiectii financiare_V,Ch act'!K140-' Proiectii financiare_V,Ch act'!K63</f>
        <v>0</v>
      </c>
      <c r="L36" s="797">
        <f>' Proiectii financiare_V,Ch act'!L140-' Proiectii financiare_V,Ch act'!L63</f>
        <v>0</v>
      </c>
      <c r="M36" s="797">
        <f>' Proiectii financiare_V,Ch act'!M140-' Proiectii financiare_V,Ch act'!M63</f>
        <v>0</v>
      </c>
      <c r="N36" s="797">
        <f>' Proiectii financiare_V,Ch act'!N140-' Proiectii financiare_V,Ch act'!N63</f>
        <v>0</v>
      </c>
      <c r="O36" s="797">
        <f>' Proiectii financiare_V,Ch act'!O140-' Proiectii financiare_V,Ch act'!O63</f>
        <v>0</v>
      </c>
      <c r="P36" s="797">
        <f>' Proiectii financiare_V,Ch act'!P140-' Proiectii financiare_V,Ch act'!P63</f>
        <v>0</v>
      </c>
      <c r="Q36" s="797">
        <f>' Proiectii financiare_V,Ch act'!Q140-' Proiectii financiare_V,Ch act'!Q63</f>
        <v>0</v>
      </c>
      <c r="R36" s="735"/>
      <c r="AA36" s="737"/>
    </row>
    <row r="37" spans="1:27" s="736" customFormat="1" ht="18" customHeight="1">
      <c r="A37" s="263" t="s">
        <v>934</v>
      </c>
      <c r="B37" s="797">
        <f t="shared" si="3"/>
        <v>0</v>
      </c>
      <c r="C37" s="1003"/>
      <c r="D37" s="797">
        <f>' Proiectii financiare_V,Ch act'!D143-' Proiectii financiare_V,Ch act'!D66</f>
        <v>0</v>
      </c>
      <c r="E37" s="797">
        <f>' Proiectii financiare_V,Ch act'!E143-' Proiectii financiare_V,Ch act'!E66</f>
        <v>0</v>
      </c>
      <c r="F37" s="797">
        <f>' Proiectii financiare_V,Ch act'!F143-' Proiectii financiare_V,Ch act'!F66</f>
        <v>0</v>
      </c>
      <c r="G37" s="797">
        <f>' Proiectii financiare_V,Ch act'!G143-' Proiectii financiare_V,Ch act'!G66</f>
        <v>0</v>
      </c>
      <c r="H37" s="797">
        <f>' Proiectii financiare_V,Ch act'!H143-' Proiectii financiare_V,Ch act'!H66</f>
        <v>0</v>
      </c>
      <c r="I37" s="797">
        <f>' Proiectii financiare_V,Ch act'!I143-' Proiectii financiare_V,Ch act'!I66</f>
        <v>0</v>
      </c>
      <c r="J37" s="797">
        <f>' Proiectii financiare_V,Ch act'!J143-' Proiectii financiare_V,Ch act'!J66</f>
        <v>0</v>
      </c>
      <c r="K37" s="797">
        <f>' Proiectii financiare_V,Ch act'!K143-' Proiectii financiare_V,Ch act'!K66</f>
        <v>0</v>
      </c>
      <c r="L37" s="797">
        <f>' Proiectii financiare_V,Ch act'!L143-' Proiectii financiare_V,Ch act'!L66</f>
        <v>0</v>
      </c>
      <c r="M37" s="797">
        <f>' Proiectii financiare_V,Ch act'!M143-' Proiectii financiare_V,Ch act'!M66</f>
        <v>0</v>
      </c>
      <c r="N37" s="797">
        <f>' Proiectii financiare_V,Ch act'!N143-' Proiectii financiare_V,Ch act'!N66</f>
        <v>0</v>
      </c>
      <c r="O37" s="797">
        <f>' Proiectii financiare_V,Ch act'!O143-' Proiectii financiare_V,Ch act'!O66</f>
        <v>0</v>
      </c>
      <c r="P37" s="797">
        <f>' Proiectii financiare_V,Ch act'!P143-' Proiectii financiare_V,Ch act'!P66</f>
        <v>0</v>
      </c>
      <c r="Q37" s="797">
        <f>' Proiectii financiare_V,Ch act'!Q143-' Proiectii financiare_V,Ch act'!Q66</f>
        <v>0</v>
      </c>
      <c r="R37" s="735"/>
      <c r="AA37" s="737"/>
    </row>
    <row r="38" spans="1:27" s="736" customFormat="1" ht="18" customHeight="1">
      <c r="A38" s="263" t="s">
        <v>26</v>
      </c>
      <c r="B38" s="797">
        <f t="shared" si="3"/>
        <v>0</v>
      </c>
      <c r="C38" s="1003"/>
      <c r="D38" s="797">
        <f>' Proiectii financiare_V,Ch act'!D144-' Proiectii financiare_V,Ch act'!D67</f>
        <v>0</v>
      </c>
      <c r="E38" s="797">
        <f>' Proiectii financiare_V,Ch act'!E144-' Proiectii financiare_V,Ch act'!E67</f>
        <v>0</v>
      </c>
      <c r="F38" s="797">
        <f>' Proiectii financiare_V,Ch act'!F144-' Proiectii financiare_V,Ch act'!F67</f>
        <v>0</v>
      </c>
      <c r="G38" s="797">
        <f>' Proiectii financiare_V,Ch act'!G144-' Proiectii financiare_V,Ch act'!G67</f>
        <v>0</v>
      </c>
      <c r="H38" s="797">
        <f>' Proiectii financiare_V,Ch act'!H144-' Proiectii financiare_V,Ch act'!H67</f>
        <v>0</v>
      </c>
      <c r="I38" s="797">
        <f>' Proiectii financiare_V,Ch act'!I144-' Proiectii financiare_V,Ch act'!I67</f>
        <v>0</v>
      </c>
      <c r="J38" s="797">
        <f>' Proiectii financiare_V,Ch act'!J144-' Proiectii financiare_V,Ch act'!J67</f>
        <v>0</v>
      </c>
      <c r="K38" s="797">
        <f>' Proiectii financiare_V,Ch act'!K144-' Proiectii financiare_V,Ch act'!K67</f>
        <v>0</v>
      </c>
      <c r="L38" s="797">
        <f>' Proiectii financiare_V,Ch act'!L144-' Proiectii financiare_V,Ch act'!L67</f>
        <v>0</v>
      </c>
      <c r="M38" s="797">
        <f>' Proiectii financiare_V,Ch act'!M144-' Proiectii financiare_V,Ch act'!M67</f>
        <v>0</v>
      </c>
      <c r="N38" s="797">
        <f>' Proiectii financiare_V,Ch act'!N144-' Proiectii financiare_V,Ch act'!N67</f>
        <v>0</v>
      </c>
      <c r="O38" s="797">
        <f>' Proiectii financiare_V,Ch act'!O144-' Proiectii financiare_V,Ch act'!O67</f>
        <v>0</v>
      </c>
      <c r="P38" s="797">
        <f>' Proiectii financiare_V,Ch act'!P144-' Proiectii financiare_V,Ch act'!P67</f>
        <v>0</v>
      </c>
      <c r="Q38" s="797">
        <f>' Proiectii financiare_V,Ch act'!Q144-' Proiectii financiare_V,Ch act'!Q67</f>
        <v>0</v>
      </c>
      <c r="R38" s="735"/>
      <c r="AA38" s="737"/>
    </row>
    <row r="39" spans="1:27" s="736" customFormat="1" ht="18" customHeight="1">
      <c r="A39" s="263" t="s">
        <v>935</v>
      </c>
      <c r="B39" s="797">
        <f t="shared" si="3"/>
        <v>0</v>
      </c>
      <c r="C39" s="1003"/>
      <c r="D39" s="797">
        <f>' Proiectii financiare_V,Ch act'!D145-' Proiectii financiare_V,Ch act'!D68</f>
        <v>0</v>
      </c>
      <c r="E39" s="797">
        <f>' Proiectii financiare_V,Ch act'!E145-' Proiectii financiare_V,Ch act'!E68</f>
        <v>0</v>
      </c>
      <c r="F39" s="797">
        <f>' Proiectii financiare_V,Ch act'!F145-' Proiectii financiare_V,Ch act'!F68</f>
        <v>0</v>
      </c>
      <c r="G39" s="797">
        <f>' Proiectii financiare_V,Ch act'!G145-' Proiectii financiare_V,Ch act'!G68</f>
        <v>0</v>
      </c>
      <c r="H39" s="797">
        <f>' Proiectii financiare_V,Ch act'!H145-' Proiectii financiare_V,Ch act'!H68</f>
        <v>0</v>
      </c>
      <c r="I39" s="797">
        <f>' Proiectii financiare_V,Ch act'!I145-' Proiectii financiare_V,Ch act'!I68</f>
        <v>0</v>
      </c>
      <c r="J39" s="797">
        <f>' Proiectii financiare_V,Ch act'!J145-' Proiectii financiare_V,Ch act'!J68</f>
        <v>0</v>
      </c>
      <c r="K39" s="797">
        <f>' Proiectii financiare_V,Ch act'!K145-' Proiectii financiare_V,Ch act'!K68</f>
        <v>0</v>
      </c>
      <c r="L39" s="797">
        <f>' Proiectii financiare_V,Ch act'!L145-' Proiectii financiare_V,Ch act'!L68</f>
        <v>0</v>
      </c>
      <c r="M39" s="797">
        <f>' Proiectii financiare_V,Ch act'!M145-' Proiectii financiare_V,Ch act'!M68</f>
        <v>0</v>
      </c>
      <c r="N39" s="797">
        <f>' Proiectii financiare_V,Ch act'!N145-' Proiectii financiare_V,Ch act'!N68</f>
        <v>0</v>
      </c>
      <c r="O39" s="797">
        <f>' Proiectii financiare_V,Ch act'!O145-' Proiectii financiare_V,Ch act'!O68</f>
        <v>0</v>
      </c>
      <c r="P39" s="797">
        <f>' Proiectii financiare_V,Ch act'!P145-' Proiectii financiare_V,Ch act'!P68</f>
        <v>0</v>
      </c>
      <c r="Q39" s="797">
        <f>' Proiectii financiare_V,Ch act'!Q145-' Proiectii financiare_V,Ch act'!Q68</f>
        <v>0</v>
      </c>
      <c r="R39" s="735"/>
      <c r="AA39" s="737"/>
    </row>
    <row r="40" spans="1:27" s="736" customFormat="1" ht="18" customHeight="1">
      <c r="A40" s="263" t="s">
        <v>936</v>
      </c>
      <c r="B40" s="797">
        <f t="shared" si="3"/>
        <v>0</v>
      </c>
      <c r="C40" s="1003"/>
      <c r="D40" s="797">
        <f>' Proiectii financiare_V,Ch act'!D146-' Proiectii financiare_V,Ch act'!D69</f>
        <v>0</v>
      </c>
      <c r="E40" s="797">
        <f>' Proiectii financiare_V,Ch act'!E146-' Proiectii financiare_V,Ch act'!E69</f>
        <v>0</v>
      </c>
      <c r="F40" s="797">
        <f>' Proiectii financiare_V,Ch act'!F146-' Proiectii financiare_V,Ch act'!F69</f>
        <v>0</v>
      </c>
      <c r="G40" s="797">
        <f>' Proiectii financiare_V,Ch act'!G146-' Proiectii financiare_V,Ch act'!G69</f>
        <v>0</v>
      </c>
      <c r="H40" s="797">
        <f>' Proiectii financiare_V,Ch act'!H146-' Proiectii financiare_V,Ch act'!H69</f>
        <v>0</v>
      </c>
      <c r="I40" s="797">
        <f>' Proiectii financiare_V,Ch act'!I146-' Proiectii financiare_V,Ch act'!I69</f>
        <v>0</v>
      </c>
      <c r="J40" s="797">
        <f>' Proiectii financiare_V,Ch act'!J146-' Proiectii financiare_V,Ch act'!J69</f>
        <v>0</v>
      </c>
      <c r="K40" s="797">
        <f>' Proiectii financiare_V,Ch act'!K146-' Proiectii financiare_V,Ch act'!K69</f>
        <v>0</v>
      </c>
      <c r="L40" s="797">
        <f>' Proiectii financiare_V,Ch act'!L146-' Proiectii financiare_V,Ch act'!L69</f>
        <v>0</v>
      </c>
      <c r="M40" s="797">
        <f>' Proiectii financiare_V,Ch act'!M146-' Proiectii financiare_V,Ch act'!M69</f>
        <v>0</v>
      </c>
      <c r="N40" s="797">
        <f>' Proiectii financiare_V,Ch act'!N146-' Proiectii financiare_V,Ch act'!N69</f>
        <v>0</v>
      </c>
      <c r="O40" s="797">
        <f>' Proiectii financiare_V,Ch act'!O146-' Proiectii financiare_V,Ch act'!O69</f>
        <v>0</v>
      </c>
      <c r="P40" s="797">
        <f>' Proiectii financiare_V,Ch act'!P146-' Proiectii financiare_V,Ch act'!P69</f>
        <v>0</v>
      </c>
      <c r="Q40" s="797">
        <f>' Proiectii financiare_V,Ch act'!Q146-' Proiectii financiare_V,Ch act'!Q69</f>
        <v>0</v>
      </c>
      <c r="R40" s="735"/>
      <c r="AA40" s="737"/>
    </row>
    <row r="41" spans="1:27" s="736" customFormat="1" ht="18" customHeight="1">
      <c r="A41" s="263" t="s">
        <v>46</v>
      </c>
      <c r="B41" s="797">
        <f t="shared" si="3"/>
        <v>0</v>
      </c>
      <c r="C41" s="1003"/>
      <c r="D41" s="797">
        <f>' Proiectii financiare_V,Ch act'!D147-' Proiectii financiare_V,Ch act'!D70</f>
        <v>0</v>
      </c>
      <c r="E41" s="797">
        <f>' Proiectii financiare_V,Ch act'!E147-' Proiectii financiare_V,Ch act'!E70</f>
        <v>0</v>
      </c>
      <c r="F41" s="797">
        <f>' Proiectii financiare_V,Ch act'!F147-' Proiectii financiare_V,Ch act'!F70</f>
        <v>0</v>
      </c>
      <c r="G41" s="797">
        <f>' Proiectii financiare_V,Ch act'!G147-' Proiectii financiare_V,Ch act'!G70</f>
        <v>0</v>
      </c>
      <c r="H41" s="797">
        <f>' Proiectii financiare_V,Ch act'!H147-' Proiectii financiare_V,Ch act'!H70</f>
        <v>0</v>
      </c>
      <c r="I41" s="797">
        <f>' Proiectii financiare_V,Ch act'!I147-' Proiectii financiare_V,Ch act'!I70</f>
        <v>0</v>
      </c>
      <c r="J41" s="797">
        <f>' Proiectii financiare_V,Ch act'!J147-' Proiectii financiare_V,Ch act'!J70</f>
        <v>0</v>
      </c>
      <c r="K41" s="797">
        <f>' Proiectii financiare_V,Ch act'!K147-' Proiectii financiare_V,Ch act'!K70</f>
        <v>0</v>
      </c>
      <c r="L41" s="797">
        <f>' Proiectii financiare_V,Ch act'!L147-' Proiectii financiare_V,Ch act'!L70</f>
        <v>0</v>
      </c>
      <c r="M41" s="797">
        <f>' Proiectii financiare_V,Ch act'!M147-' Proiectii financiare_V,Ch act'!M70</f>
        <v>0</v>
      </c>
      <c r="N41" s="797">
        <f>' Proiectii financiare_V,Ch act'!N147-' Proiectii financiare_V,Ch act'!N70</f>
        <v>0</v>
      </c>
      <c r="O41" s="797">
        <f>' Proiectii financiare_V,Ch act'!O147-' Proiectii financiare_V,Ch act'!O70</f>
        <v>0</v>
      </c>
      <c r="P41" s="797">
        <f>' Proiectii financiare_V,Ch act'!P147-' Proiectii financiare_V,Ch act'!P70</f>
        <v>0</v>
      </c>
      <c r="Q41" s="797">
        <f>' Proiectii financiare_V,Ch act'!Q147-' Proiectii financiare_V,Ch act'!Q70</f>
        <v>0</v>
      </c>
      <c r="R41" s="735"/>
      <c r="AA41" s="737"/>
    </row>
    <row r="42" spans="1:27" s="736" customFormat="1" ht="18" customHeight="1">
      <c r="A42" s="263" t="s">
        <v>937</v>
      </c>
      <c r="B42" s="797">
        <f t="shared" si="3"/>
        <v>276804</v>
      </c>
      <c r="C42" s="1003"/>
      <c r="D42" s="797">
        <f>' Proiectii financiare_V,Ch act'!D148-' Proiectii financiare_V,Ch act'!D71</f>
        <v>0</v>
      </c>
      <c r="E42" s="797">
        <f>' Proiectii financiare_V,Ch act'!E148-' Proiectii financiare_V,Ch act'!E71</f>
        <v>0</v>
      </c>
      <c r="F42" s="797">
        <f>' Proiectii financiare_V,Ch act'!F148-' Proiectii financiare_V,Ch act'!F71</f>
        <v>23067</v>
      </c>
      <c r="G42" s="797">
        <f>' Proiectii financiare_V,Ch act'!G148-' Proiectii financiare_V,Ch act'!G71</f>
        <v>23067</v>
      </c>
      <c r="H42" s="797">
        <f>' Proiectii financiare_V,Ch act'!H148-' Proiectii financiare_V,Ch act'!H71</f>
        <v>23067</v>
      </c>
      <c r="I42" s="797">
        <f>' Proiectii financiare_V,Ch act'!I148-' Proiectii financiare_V,Ch act'!I71</f>
        <v>23067</v>
      </c>
      <c r="J42" s="797">
        <f>' Proiectii financiare_V,Ch act'!J148-' Proiectii financiare_V,Ch act'!J71</f>
        <v>23067</v>
      </c>
      <c r="K42" s="797">
        <f>' Proiectii financiare_V,Ch act'!K148-' Proiectii financiare_V,Ch act'!K71</f>
        <v>23067</v>
      </c>
      <c r="L42" s="797">
        <f>' Proiectii financiare_V,Ch act'!L148-' Proiectii financiare_V,Ch act'!L71</f>
        <v>23067</v>
      </c>
      <c r="M42" s="797">
        <f>' Proiectii financiare_V,Ch act'!M148-' Proiectii financiare_V,Ch act'!M71</f>
        <v>23067</v>
      </c>
      <c r="N42" s="797">
        <f>' Proiectii financiare_V,Ch act'!N148-' Proiectii financiare_V,Ch act'!N71</f>
        <v>23067</v>
      </c>
      <c r="O42" s="797">
        <f>' Proiectii financiare_V,Ch act'!O148-' Proiectii financiare_V,Ch act'!O71</f>
        <v>23067</v>
      </c>
      <c r="P42" s="797">
        <f>' Proiectii financiare_V,Ch act'!P148-' Proiectii financiare_V,Ch act'!P71</f>
        <v>23067</v>
      </c>
      <c r="Q42" s="797">
        <f>' Proiectii financiare_V,Ch act'!Q148-' Proiectii financiare_V,Ch act'!Q71</f>
        <v>23067</v>
      </c>
      <c r="R42" s="735"/>
      <c r="AA42" s="737"/>
    </row>
    <row r="43" spans="1:27" s="736" customFormat="1" ht="29.25" customHeight="1">
      <c r="A43" s="875" t="s">
        <v>174</v>
      </c>
      <c r="B43" s="797">
        <f t="shared" si="3"/>
        <v>0</v>
      </c>
      <c r="C43" s="1003"/>
      <c r="D43" s="460">
        <f>' Proiectii financiare_V,Ch act'!D149-' Proiectii financiare_V,Ch act'!D72</f>
        <v>0</v>
      </c>
      <c r="E43" s="460">
        <f>' Proiectii financiare_V,Ch act'!E149-' Proiectii financiare_V,Ch act'!E72</f>
        <v>0</v>
      </c>
      <c r="F43" s="460">
        <f>' Proiectii financiare_V,Ch act'!F149-' Proiectii financiare_V,Ch act'!F72</f>
        <v>0</v>
      </c>
      <c r="G43" s="460">
        <f>' Proiectii financiare_V,Ch act'!G149-' Proiectii financiare_V,Ch act'!G72</f>
        <v>0</v>
      </c>
      <c r="H43" s="460">
        <f>' Proiectii financiare_V,Ch act'!H149-' Proiectii financiare_V,Ch act'!H72</f>
        <v>0</v>
      </c>
      <c r="I43" s="460">
        <f>' Proiectii financiare_V,Ch act'!I149-' Proiectii financiare_V,Ch act'!I72</f>
        <v>0</v>
      </c>
      <c r="J43" s="460">
        <f>' Proiectii financiare_V,Ch act'!J149-' Proiectii financiare_V,Ch act'!J72</f>
        <v>0</v>
      </c>
      <c r="K43" s="460">
        <f>' Proiectii financiare_V,Ch act'!K149-' Proiectii financiare_V,Ch act'!K72</f>
        <v>0</v>
      </c>
      <c r="L43" s="460">
        <f>' Proiectii financiare_V,Ch act'!L149-' Proiectii financiare_V,Ch act'!L72</f>
        <v>0</v>
      </c>
      <c r="M43" s="460">
        <f>' Proiectii financiare_V,Ch act'!M149-' Proiectii financiare_V,Ch act'!M72</f>
        <v>0</v>
      </c>
      <c r="N43" s="460">
        <f>' Proiectii financiare_V,Ch act'!N149-' Proiectii financiare_V,Ch act'!N72</f>
        <v>0</v>
      </c>
      <c r="O43" s="460">
        <f>' Proiectii financiare_V,Ch act'!O149-' Proiectii financiare_V,Ch act'!O72</f>
        <v>0</v>
      </c>
      <c r="P43" s="460">
        <f>' Proiectii financiare_V,Ch act'!P149-' Proiectii financiare_V,Ch act'!P72</f>
        <v>0</v>
      </c>
      <c r="Q43" s="460">
        <f>' Proiectii financiare_V,Ch act'!Q149-' Proiectii financiare_V,Ch act'!Q72</f>
        <v>0</v>
      </c>
      <c r="R43" s="735"/>
      <c r="AA43" s="737"/>
    </row>
    <row r="44" spans="1:27" s="736" customFormat="1" ht="29.25" customHeight="1">
      <c r="A44" s="875" t="s">
        <v>175</v>
      </c>
      <c r="B44" s="797">
        <f t="shared" si="3"/>
        <v>0</v>
      </c>
      <c r="C44" s="1003"/>
      <c r="D44" s="460">
        <f>' Proiectii financiare_V,Ch act'!D150-' Proiectii financiare_V,Ch act'!D73</f>
        <v>0</v>
      </c>
      <c r="E44" s="460">
        <f>' Proiectii financiare_V,Ch act'!E150-' Proiectii financiare_V,Ch act'!E73</f>
        <v>0</v>
      </c>
      <c r="F44" s="460">
        <f>' Proiectii financiare_V,Ch act'!F150-' Proiectii financiare_V,Ch act'!F73</f>
        <v>0</v>
      </c>
      <c r="G44" s="460">
        <f>' Proiectii financiare_V,Ch act'!G150-' Proiectii financiare_V,Ch act'!G73</f>
        <v>0</v>
      </c>
      <c r="H44" s="460">
        <f>' Proiectii financiare_V,Ch act'!H150-' Proiectii financiare_V,Ch act'!H73</f>
        <v>0</v>
      </c>
      <c r="I44" s="460">
        <f>' Proiectii financiare_V,Ch act'!I150-' Proiectii financiare_V,Ch act'!I73</f>
        <v>0</v>
      </c>
      <c r="J44" s="460">
        <f>' Proiectii financiare_V,Ch act'!J150-' Proiectii financiare_V,Ch act'!J73</f>
        <v>0</v>
      </c>
      <c r="K44" s="460">
        <f>' Proiectii financiare_V,Ch act'!K150-' Proiectii financiare_V,Ch act'!K73</f>
        <v>0</v>
      </c>
      <c r="L44" s="460">
        <f>' Proiectii financiare_V,Ch act'!L150-' Proiectii financiare_V,Ch act'!L73</f>
        <v>0</v>
      </c>
      <c r="M44" s="460">
        <f>' Proiectii financiare_V,Ch act'!M150-' Proiectii financiare_V,Ch act'!M73</f>
        <v>0</v>
      </c>
      <c r="N44" s="460">
        <f>' Proiectii financiare_V,Ch act'!N150-' Proiectii financiare_V,Ch act'!N73</f>
        <v>0</v>
      </c>
      <c r="O44" s="460">
        <f>' Proiectii financiare_V,Ch act'!O150-' Proiectii financiare_V,Ch act'!O73</f>
        <v>0</v>
      </c>
      <c r="P44" s="460">
        <f>' Proiectii financiare_V,Ch act'!P150-' Proiectii financiare_V,Ch act'!P73</f>
        <v>0</v>
      </c>
      <c r="Q44" s="460">
        <f>' Proiectii financiare_V,Ch act'!Q150-' Proiectii financiare_V,Ch act'!Q73</f>
        <v>0</v>
      </c>
      <c r="R44" s="735"/>
      <c r="AA44" s="737"/>
    </row>
    <row r="45" spans="1:27" s="716" customFormat="1" ht="25.5" customHeight="1">
      <c r="A45" s="379" t="s">
        <v>365</v>
      </c>
      <c r="B45" s="439">
        <f t="shared" si="3"/>
        <v>0</v>
      </c>
      <c r="C45" s="1003"/>
      <c r="D45" s="439">
        <f t="shared" ref="D45:Q45" si="6">D32+D35+SUM(D36:D44)</f>
        <v>0</v>
      </c>
      <c r="E45" s="439">
        <f t="shared" si="6"/>
        <v>0</v>
      </c>
      <c r="F45" s="439">
        <f t="shared" si="6"/>
        <v>0</v>
      </c>
      <c r="G45" s="439">
        <f t="shared" si="6"/>
        <v>0</v>
      </c>
      <c r="H45" s="439">
        <f t="shared" si="6"/>
        <v>0</v>
      </c>
      <c r="I45" s="439">
        <f t="shared" si="6"/>
        <v>0</v>
      </c>
      <c r="J45" s="439">
        <f t="shared" si="6"/>
        <v>0</v>
      </c>
      <c r="K45" s="439">
        <f t="shared" si="6"/>
        <v>0</v>
      </c>
      <c r="L45" s="439">
        <f t="shared" si="6"/>
        <v>0</v>
      </c>
      <c r="M45" s="439">
        <f t="shared" si="6"/>
        <v>0</v>
      </c>
      <c r="N45" s="439">
        <f t="shared" si="6"/>
        <v>0</v>
      </c>
      <c r="O45" s="439">
        <f t="shared" si="6"/>
        <v>0</v>
      </c>
      <c r="P45" s="439">
        <f t="shared" si="6"/>
        <v>0</v>
      </c>
      <c r="Q45" s="439">
        <f t="shared" si="6"/>
        <v>0</v>
      </c>
      <c r="R45" s="732"/>
      <c r="AA45" s="733"/>
    </row>
    <row r="46" spans="1:27" s="739" customFormat="1" ht="25.5">
      <c r="A46" s="265" t="s">
        <v>938</v>
      </c>
      <c r="B46" s="461">
        <f t="shared" si="3"/>
        <v>0</v>
      </c>
      <c r="C46" s="1003"/>
      <c r="D46" s="462">
        <f>' Proiectii financiare_V,Ch act'!D152-' Proiectii financiare_V,Ch act'!D75</f>
        <v>0</v>
      </c>
      <c r="E46" s="462">
        <f>' Proiectii financiare_V,Ch act'!E152-' Proiectii financiare_V,Ch act'!E75</f>
        <v>0</v>
      </c>
      <c r="F46" s="462">
        <f>' Proiectii financiare_V,Ch act'!F152-' Proiectii financiare_V,Ch act'!F75</f>
        <v>0</v>
      </c>
      <c r="G46" s="462">
        <f>' Proiectii financiare_V,Ch act'!G152-' Proiectii financiare_V,Ch act'!G75</f>
        <v>0</v>
      </c>
      <c r="H46" s="462">
        <f>' Proiectii financiare_V,Ch act'!H152-' Proiectii financiare_V,Ch act'!H75</f>
        <v>0</v>
      </c>
      <c r="I46" s="462">
        <f>' Proiectii financiare_V,Ch act'!I152-' Proiectii financiare_V,Ch act'!I75</f>
        <v>0</v>
      </c>
      <c r="J46" s="462">
        <f>' Proiectii financiare_V,Ch act'!J152-' Proiectii financiare_V,Ch act'!J75</f>
        <v>0</v>
      </c>
      <c r="K46" s="462">
        <f>' Proiectii financiare_V,Ch act'!K152-' Proiectii financiare_V,Ch act'!K75</f>
        <v>0</v>
      </c>
      <c r="L46" s="462">
        <f>' Proiectii financiare_V,Ch act'!L152-' Proiectii financiare_V,Ch act'!L75</f>
        <v>0</v>
      </c>
      <c r="M46" s="462">
        <f>' Proiectii financiare_V,Ch act'!M152-' Proiectii financiare_V,Ch act'!M75</f>
        <v>0</v>
      </c>
      <c r="N46" s="462">
        <f>' Proiectii financiare_V,Ch act'!N152-' Proiectii financiare_V,Ch act'!N75</f>
        <v>0</v>
      </c>
      <c r="O46" s="462">
        <f>' Proiectii financiare_V,Ch act'!O152-' Proiectii financiare_V,Ch act'!O75</f>
        <v>0</v>
      </c>
      <c r="P46" s="462">
        <f>' Proiectii financiare_V,Ch act'!P152-' Proiectii financiare_V,Ch act'!P75</f>
        <v>0</v>
      </c>
      <c r="Q46" s="462">
        <f>' Proiectii financiare_V,Ch act'!Q152-' Proiectii financiare_V,Ch act'!Q75</f>
        <v>0</v>
      </c>
      <c r="R46" s="738"/>
      <c r="AA46" s="740"/>
    </row>
    <row r="47" spans="1:27" s="716" customFormat="1" ht="24" customHeight="1">
      <c r="A47" s="379" t="s">
        <v>442</v>
      </c>
      <c r="B47" s="439">
        <f t="shared" si="3"/>
        <v>0</v>
      </c>
      <c r="C47" s="1004"/>
      <c r="D47" s="439">
        <f>D23-D45</f>
        <v>0</v>
      </c>
      <c r="E47" s="439">
        <f t="shared" ref="E47:Q47" si="7">E23-E45</f>
        <v>0</v>
      </c>
      <c r="F47" s="439">
        <f t="shared" si="7"/>
        <v>0</v>
      </c>
      <c r="G47" s="439">
        <f t="shared" si="7"/>
        <v>0</v>
      </c>
      <c r="H47" s="439">
        <f t="shared" si="7"/>
        <v>0</v>
      </c>
      <c r="I47" s="439">
        <f t="shared" si="7"/>
        <v>0</v>
      </c>
      <c r="J47" s="439">
        <f t="shared" si="7"/>
        <v>0</v>
      </c>
      <c r="K47" s="439">
        <f t="shared" si="7"/>
        <v>0</v>
      </c>
      <c r="L47" s="439">
        <f t="shared" si="7"/>
        <v>0</v>
      </c>
      <c r="M47" s="439">
        <f t="shared" si="7"/>
        <v>0</v>
      </c>
      <c r="N47" s="439">
        <f t="shared" si="7"/>
        <v>0</v>
      </c>
      <c r="O47" s="439">
        <f t="shared" si="7"/>
        <v>0</v>
      </c>
      <c r="P47" s="439">
        <f t="shared" si="7"/>
        <v>0</v>
      </c>
      <c r="Q47" s="439">
        <f t="shared" si="7"/>
        <v>0</v>
      </c>
      <c r="R47" s="732"/>
      <c r="AA47" s="733"/>
    </row>
    <row r="48" spans="1:27" s="724" customFormat="1" ht="15.75">
      <c r="A48" s="270"/>
      <c r="B48" s="43"/>
      <c r="C48" s="806"/>
      <c r="D48" s="806"/>
      <c r="E48" s="806"/>
      <c r="F48" s="806"/>
      <c r="G48" s="806"/>
      <c r="H48" s="442"/>
      <c r="I48" s="443"/>
      <c r="J48" s="442"/>
      <c r="K48" s="442"/>
      <c r="L48" s="442"/>
      <c r="M48" s="442"/>
      <c r="N48" s="806"/>
      <c r="O48" s="806"/>
      <c r="P48" s="806"/>
      <c r="Q48" s="806"/>
      <c r="R48" s="67"/>
    </row>
    <row r="49" spans="1:18" s="724" customFormat="1" ht="15.75">
      <c r="A49" s="270"/>
      <c r="B49" s="43"/>
      <c r="C49" s="806"/>
      <c r="D49" s="806"/>
      <c r="E49" s="806"/>
      <c r="F49" s="806"/>
      <c r="G49" s="806"/>
      <c r="H49" s="442"/>
      <c r="I49" s="443"/>
      <c r="J49" s="442"/>
      <c r="K49" s="442"/>
      <c r="L49" s="442"/>
      <c r="M49" s="442"/>
      <c r="N49" s="806"/>
      <c r="O49" s="806"/>
      <c r="P49" s="806"/>
      <c r="Q49" s="806"/>
      <c r="R49" s="67"/>
    </row>
    <row r="50" spans="1:18" s="730" customFormat="1" ht="15.75">
      <c r="A50" s="453" t="s">
        <v>373</v>
      </c>
      <c r="B50" s="452" t="s">
        <v>363</v>
      </c>
      <c r="C50" s="452">
        <v>0</v>
      </c>
      <c r="D50" s="452">
        <v>1</v>
      </c>
      <c r="E50" s="452">
        <v>2</v>
      </c>
      <c r="F50" s="452">
        <v>3</v>
      </c>
      <c r="G50" s="452">
        <v>4</v>
      </c>
      <c r="H50" s="452">
        <v>5</v>
      </c>
      <c r="I50" s="452">
        <v>6</v>
      </c>
      <c r="J50" s="452">
        <v>7</v>
      </c>
      <c r="K50" s="452">
        <v>8</v>
      </c>
      <c r="L50" s="452">
        <v>9</v>
      </c>
      <c r="M50" s="452">
        <v>10</v>
      </c>
      <c r="N50" s="452">
        <v>11</v>
      </c>
      <c r="O50" s="452">
        <v>12</v>
      </c>
      <c r="P50" s="452">
        <v>13</v>
      </c>
      <c r="Q50" s="452">
        <v>14</v>
      </c>
      <c r="R50" s="729"/>
    </row>
    <row r="51" spans="1:18" s="724" customFormat="1" ht="15.75">
      <c r="A51" s="276" t="s">
        <v>20</v>
      </c>
      <c r="B51" s="425">
        <f>SUM(D51:G51)</f>
        <v>1590952.7250000001</v>
      </c>
      <c r="C51" s="1086"/>
      <c r="D51" s="797">
        <f>Investitie!F81</f>
        <v>558937.21000000008</v>
      </c>
      <c r="E51" s="797">
        <f>Investitie!G81</f>
        <v>1032015.515</v>
      </c>
      <c r="F51" s="797">
        <f>Investitie!H81</f>
        <v>0</v>
      </c>
      <c r="G51" s="797">
        <f>Investitie!I81</f>
        <v>0</v>
      </c>
      <c r="H51" s="442"/>
      <c r="I51" s="443"/>
      <c r="J51" s="442"/>
      <c r="K51" s="442"/>
      <c r="L51" s="442"/>
      <c r="M51" s="442"/>
      <c r="N51" s="806"/>
      <c r="O51" s="806"/>
      <c r="P51" s="806"/>
      <c r="Q51" s="806"/>
      <c r="R51" s="67"/>
    </row>
    <row r="52" spans="1:18" ht="25.5">
      <c r="A52" s="275" t="str">
        <f>Investitie!B92</f>
        <v>ASISTENŢĂ FINANCIARĂ NERAMBURSABILĂ SOLICITATĂ</v>
      </c>
      <c r="B52" s="425">
        <f>SUM(D52:G52)</f>
        <v>1558558.7338999999</v>
      </c>
      <c r="C52" s="1087"/>
      <c r="D52" s="445">
        <f>Investitie!F92</f>
        <v>547758.46580000001</v>
      </c>
      <c r="E52" s="445">
        <f>Investitie!G92</f>
        <v>1010800.2680999999</v>
      </c>
      <c r="F52" s="445">
        <f>Investitie!H92</f>
        <v>0</v>
      </c>
      <c r="G52" s="445">
        <f>Investitie!I92</f>
        <v>0</v>
      </c>
      <c r="H52" s="446"/>
      <c r="J52" s="446"/>
      <c r="K52" s="446"/>
      <c r="L52" s="446"/>
      <c r="M52" s="446"/>
    </row>
    <row r="53" spans="1:18" ht="15.75">
      <c r="A53" s="275" t="str">
        <f>Investitie!B93</f>
        <v>CONTRIBUTIE PROPRIE, din care:</v>
      </c>
      <c r="B53" s="425">
        <f>SUM(D53:G53)</f>
        <v>32393.991100000057</v>
      </c>
      <c r="C53" s="1087"/>
      <c r="D53" s="445">
        <f>Investitie!F93</f>
        <v>11178.744200000021</v>
      </c>
      <c r="E53" s="445">
        <f>Investitie!G93</f>
        <v>21215.246900000035</v>
      </c>
      <c r="F53" s="445">
        <f>Investitie!H93</f>
        <v>0</v>
      </c>
      <c r="G53" s="445">
        <f>Investitie!I93</f>
        <v>0</v>
      </c>
      <c r="H53" s="446"/>
      <c r="J53" s="446"/>
      <c r="K53" s="446"/>
      <c r="L53" s="446"/>
      <c r="M53" s="446"/>
    </row>
    <row r="54" spans="1:18">
      <c r="A54" s="275" t="str">
        <f>Investitie!B94</f>
        <v>Surse proprii</v>
      </c>
      <c r="B54" s="425">
        <f>SUM(D54:G54)</f>
        <v>32393.991100000057</v>
      </c>
      <c r="C54" s="1087"/>
      <c r="D54" s="445">
        <f>Investitie!F94</f>
        <v>11178.744200000021</v>
      </c>
      <c r="E54" s="445">
        <f>Investitie!G94</f>
        <v>21215.246900000035</v>
      </c>
      <c r="F54" s="445">
        <f>Investitie!H94</f>
        <v>0</v>
      </c>
      <c r="G54" s="445">
        <f>Investitie!I94</f>
        <v>0</v>
      </c>
    </row>
    <row r="55" spans="1:18" ht="25.5">
      <c r="A55" s="275" t="str">
        <f>Investitie!B95</f>
        <v>Contributie publica (veniturile nete actualizate, pentru proiecte generatoare de venit)</v>
      </c>
      <c r="B55" s="425">
        <f>SUM(D55:G55)</f>
        <v>0</v>
      </c>
      <c r="C55" s="1087"/>
      <c r="D55" s="445">
        <f>Investitie!F95</f>
        <v>0</v>
      </c>
      <c r="E55" s="445">
        <f>Investitie!G95</f>
        <v>0</v>
      </c>
      <c r="F55" s="445">
        <f>Investitie!H95</f>
        <v>0</v>
      </c>
      <c r="G55" s="445">
        <f>Investitie!I95</f>
        <v>0</v>
      </c>
    </row>
    <row r="56" spans="1:18" hidden="1">
      <c r="A56" s="275"/>
      <c r="B56" s="425"/>
      <c r="C56" s="1087"/>
      <c r="D56" s="445"/>
      <c r="E56" s="445"/>
      <c r="F56" s="445"/>
      <c r="G56" s="445"/>
    </row>
    <row r="57" spans="1:18">
      <c r="A57" s="275" t="str">
        <f>Investitie!B96</f>
        <v>Imprumuturi bancare (surse imprumutate)</v>
      </c>
      <c r="B57" s="425">
        <f>SUM(D57:G57)</f>
        <v>0</v>
      </c>
      <c r="C57" s="1087"/>
      <c r="D57" s="445">
        <f>Investitie!F96</f>
        <v>0</v>
      </c>
      <c r="E57" s="445">
        <f>Investitie!G96</f>
        <v>0</v>
      </c>
      <c r="F57" s="445">
        <f>Investitie!H96</f>
        <v>0</v>
      </c>
      <c r="G57" s="445">
        <f>Investitie!I96</f>
        <v>0</v>
      </c>
    </row>
    <row r="58" spans="1:18">
      <c r="C58" s="1087"/>
    </row>
    <row r="59" spans="1:18">
      <c r="A59" s="275" t="str">
        <f>Investitie!B104</f>
        <v>Rambursare imprumut (incl.dobanzi)</v>
      </c>
      <c r="B59" s="425">
        <f>SUM(D59:G59)</f>
        <v>0</v>
      </c>
      <c r="C59" s="993"/>
      <c r="D59" s="445">
        <f>Investitie!F104</f>
        <v>0</v>
      </c>
      <c r="E59" s="445">
        <f>Investitie!G104</f>
        <v>0</v>
      </c>
      <c r="F59" s="445">
        <f>Investitie!H104</f>
        <v>0</v>
      </c>
      <c r="G59" s="445">
        <f>Investitie!I104</f>
        <v>0</v>
      </c>
      <c r="H59" s="445">
        <f>Investitie!J104</f>
        <v>0</v>
      </c>
      <c r="I59" s="445">
        <f>Investitie!K104</f>
        <v>0</v>
      </c>
      <c r="J59" s="445">
        <f>Investitie!L104</f>
        <v>0</v>
      </c>
      <c r="K59" s="445">
        <f>Investitie!M104</f>
        <v>0</v>
      </c>
      <c r="L59" s="445">
        <f>Investitie!N104</f>
        <v>0</v>
      </c>
      <c r="M59" s="445">
        <f>Investitie!O104</f>
        <v>0</v>
      </c>
      <c r="N59" s="445">
        <f>Investitie!P104</f>
        <v>0</v>
      </c>
      <c r="O59" s="445">
        <f>Investitie!Q104</f>
        <v>0</v>
      </c>
      <c r="P59" s="445">
        <f>Investitie!R104</f>
        <v>0</v>
      </c>
      <c r="Q59" s="445">
        <f>Investitie!S104</f>
        <v>0</v>
      </c>
    </row>
    <row r="62" spans="1:18" s="724" customFormat="1" ht="35.25" hidden="1" customHeight="1">
      <c r="A62" s="266" t="s">
        <v>19</v>
      </c>
      <c r="B62" s="463"/>
      <c r="C62" s="463"/>
      <c r="D62" s="463"/>
      <c r="E62" s="463"/>
      <c r="F62" s="463"/>
      <c r="G62" s="463"/>
      <c r="H62" s="464"/>
      <c r="I62" s="443"/>
      <c r="J62" s="464"/>
      <c r="K62" s="464"/>
      <c r="L62" s="464"/>
      <c r="M62" s="464"/>
      <c r="N62" s="463"/>
      <c r="O62" s="463"/>
      <c r="P62" s="463"/>
      <c r="Q62" s="463"/>
      <c r="R62" s="67"/>
    </row>
    <row r="63" spans="1:18" s="724" customFormat="1" ht="15.75" hidden="1">
      <c r="A63" s="269"/>
      <c r="B63" s="463"/>
      <c r="C63" s="463"/>
      <c r="D63" s="463"/>
      <c r="E63" s="463"/>
      <c r="F63" s="463"/>
      <c r="G63" s="463"/>
      <c r="H63" s="465"/>
      <c r="I63" s="466"/>
      <c r="J63" s="465"/>
      <c r="K63" s="465"/>
      <c r="L63" s="465"/>
      <c r="M63" s="465"/>
      <c r="N63" s="463"/>
      <c r="O63" s="463"/>
      <c r="P63" s="463"/>
      <c r="Q63" s="463"/>
      <c r="R63" s="67"/>
    </row>
    <row r="64" spans="1:18" s="724" customFormat="1" ht="15.75" hidden="1">
      <c r="A64" s="958" t="s">
        <v>997</v>
      </c>
      <c r="B64" s="958"/>
      <c r="C64" s="958"/>
      <c r="D64" s="958"/>
      <c r="E64" s="958"/>
      <c r="F64" s="958"/>
      <c r="G64" s="463"/>
      <c r="H64" s="465"/>
      <c r="I64" s="466"/>
      <c r="J64" s="465"/>
      <c r="K64" s="465"/>
      <c r="L64" s="465"/>
      <c r="M64" s="465"/>
      <c r="N64" s="463"/>
      <c r="O64" s="463"/>
      <c r="P64" s="463"/>
      <c r="Q64" s="463"/>
      <c r="R64" s="67"/>
    </row>
    <row r="65" spans="1:18" s="724" customFormat="1" ht="15.75" hidden="1">
      <c r="A65" s="958" t="s">
        <v>998</v>
      </c>
      <c r="B65" s="958"/>
      <c r="C65" s="958"/>
      <c r="D65" s="958"/>
      <c r="E65" s="958"/>
      <c r="F65" s="958"/>
      <c r="G65" s="463"/>
      <c r="H65" s="464"/>
      <c r="I65" s="443"/>
      <c r="J65" s="464"/>
      <c r="K65" s="464"/>
      <c r="L65" s="464"/>
      <c r="M65" s="464"/>
      <c r="N65" s="463"/>
      <c r="O65" s="463"/>
      <c r="P65" s="463"/>
      <c r="Q65" s="463"/>
      <c r="R65" s="67"/>
    </row>
    <row r="66" spans="1:18" s="724" customFormat="1" ht="21.75" hidden="1" customHeight="1">
      <c r="A66" s="958" t="s">
        <v>999</v>
      </c>
      <c r="B66" s="1069"/>
      <c r="C66" s="1069"/>
      <c r="D66" s="1069"/>
      <c r="E66" s="1069"/>
      <c r="F66" s="467"/>
      <c r="G66" s="463"/>
      <c r="H66" s="464"/>
      <c r="I66" s="443"/>
      <c r="J66" s="464"/>
      <c r="K66" s="464"/>
      <c r="L66" s="464"/>
      <c r="M66" s="464"/>
      <c r="N66" s="463"/>
      <c r="O66" s="463"/>
      <c r="P66" s="463"/>
      <c r="Q66" s="463"/>
      <c r="R66" s="67"/>
    </row>
    <row r="67" spans="1:18" s="724" customFormat="1" ht="59.25" hidden="1" customHeight="1">
      <c r="A67" s="958" t="s">
        <v>1000</v>
      </c>
      <c r="B67" s="1069"/>
      <c r="C67" s="1069"/>
      <c r="D67" s="1069"/>
      <c r="E67" s="1069"/>
      <c r="F67" s="467"/>
      <c r="G67" s="463"/>
      <c r="H67" s="465"/>
      <c r="I67" s="466"/>
      <c r="J67" s="465"/>
      <c r="K67" s="465"/>
      <c r="L67" s="465"/>
      <c r="M67" s="465"/>
      <c r="N67" s="463"/>
      <c r="O67" s="463"/>
      <c r="P67" s="463"/>
      <c r="Q67" s="463"/>
      <c r="R67" s="67"/>
    </row>
    <row r="68" spans="1:18" s="724" customFormat="1" ht="33" hidden="1" customHeight="1">
      <c r="A68" s="1070" t="s">
        <v>1001</v>
      </c>
      <c r="B68" s="1069"/>
      <c r="C68" s="1069"/>
      <c r="D68" s="1069"/>
      <c r="E68" s="1069"/>
      <c r="F68" s="467"/>
      <c r="G68" s="463"/>
      <c r="H68" s="465"/>
      <c r="I68" s="466"/>
      <c r="J68" s="465"/>
      <c r="K68" s="465"/>
      <c r="L68" s="465"/>
      <c r="M68" s="465"/>
      <c r="N68" s="463"/>
      <c r="O68" s="463"/>
      <c r="P68" s="463"/>
      <c r="Q68" s="463"/>
      <c r="R68" s="67"/>
    </row>
    <row r="69" spans="1:18" s="724" customFormat="1" ht="53.25" hidden="1" customHeight="1">
      <c r="A69" s="1070" t="s">
        <v>0</v>
      </c>
      <c r="B69" s="1069"/>
      <c r="C69" s="1069"/>
      <c r="D69" s="1069"/>
      <c r="E69" s="1069"/>
      <c r="F69" s="467"/>
      <c r="G69" s="463"/>
      <c r="H69" s="465"/>
      <c r="I69" s="466"/>
      <c r="J69" s="465"/>
      <c r="K69" s="465"/>
      <c r="L69" s="465"/>
      <c r="M69" s="465"/>
      <c r="N69" s="463"/>
      <c r="O69" s="463"/>
      <c r="P69" s="463"/>
      <c r="Q69" s="463"/>
      <c r="R69" s="67"/>
    </row>
    <row r="70" spans="1:18" s="724" customFormat="1" ht="15.75" hidden="1">
      <c r="A70" s="958" t="s">
        <v>1</v>
      </c>
      <c r="B70" s="1069"/>
      <c r="C70" s="1069"/>
      <c r="D70" s="1069"/>
      <c r="E70" s="1069"/>
      <c r="F70" s="467"/>
      <c r="G70" s="463"/>
      <c r="H70" s="465"/>
      <c r="I70" s="466"/>
      <c r="J70" s="465"/>
      <c r="K70" s="465"/>
      <c r="L70" s="465"/>
      <c r="M70" s="465"/>
      <c r="N70" s="463"/>
      <c r="O70" s="463"/>
      <c r="P70" s="463"/>
      <c r="Q70" s="463"/>
      <c r="R70" s="67"/>
    </row>
    <row r="71" spans="1:18" s="724" customFormat="1" ht="33.75" hidden="1" customHeight="1">
      <c r="A71" s="1074" t="s">
        <v>7</v>
      </c>
      <c r="B71" s="1072"/>
      <c r="C71" s="1072"/>
      <c r="D71" s="1072"/>
      <c r="E71" s="1072"/>
      <c r="F71" s="467"/>
      <c r="G71" s="463"/>
      <c r="H71" s="464"/>
      <c r="I71" s="443"/>
      <c r="J71" s="464"/>
      <c r="K71" s="464"/>
      <c r="L71" s="464"/>
      <c r="M71" s="464"/>
      <c r="N71" s="463"/>
      <c r="O71" s="463"/>
      <c r="P71" s="463"/>
      <c r="Q71" s="463"/>
      <c r="R71" s="67"/>
    </row>
    <row r="72" spans="1:18" s="724" customFormat="1" ht="33.75" hidden="1" customHeight="1">
      <c r="A72" s="1074" t="s">
        <v>2</v>
      </c>
      <c r="B72" s="1072"/>
      <c r="C72" s="1072"/>
      <c r="D72" s="1072"/>
      <c r="E72" s="1072"/>
      <c r="F72" s="467"/>
      <c r="G72" s="463"/>
      <c r="H72" s="465"/>
      <c r="I72" s="443"/>
      <c r="J72" s="465"/>
      <c r="K72" s="465"/>
      <c r="L72" s="465"/>
      <c r="M72" s="465"/>
      <c r="N72" s="463"/>
      <c r="O72" s="463"/>
      <c r="P72" s="463"/>
      <c r="Q72" s="463"/>
      <c r="R72" s="67"/>
    </row>
    <row r="73" spans="1:18" s="724" customFormat="1" ht="74.25" hidden="1" customHeight="1">
      <c r="A73" s="958" t="s">
        <v>3</v>
      </c>
      <c r="B73" s="1069"/>
      <c r="C73" s="1069"/>
      <c r="D73" s="1069"/>
      <c r="E73" s="1069"/>
      <c r="F73" s="467"/>
      <c r="G73" s="463"/>
      <c r="H73" s="463"/>
      <c r="I73" s="468"/>
      <c r="J73" s="469"/>
      <c r="K73" s="469"/>
      <c r="L73" s="807"/>
      <c r="M73" s="807"/>
      <c r="N73" s="463"/>
      <c r="O73" s="463"/>
      <c r="P73" s="463"/>
      <c r="Q73" s="463"/>
      <c r="R73" s="67"/>
    </row>
    <row r="74" spans="1:18" s="724" customFormat="1" ht="72" hidden="1" customHeight="1">
      <c r="A74" s="1070" t="s">
        <v>4</v>
      </c>
      <c r="B74" s="1069"/>
      <c r="C74" s="1069"/>
      <c r="D74" s="1069"/>
      <c r="E74" s="1069"/>
      <c r="F74" s="463"/>
      <c r="G74" s="463"/>
      <c r="H74" s="465"/>
      <c r="I74" s="468"/>
      <c r="J74" s="469"/>
      <c r="K74" s="469"/>
      <c r="L74" s="807"/>
      <c r="M74" s="807"/>
      <c r="N74" s="463"/>
      <c r="O74" s="463"/>
      <c r="P74" s="463"/>
      <c r="Q74" s="463"/>
      <c r="R74" s="67"/>
    </row>
    <row r="75" spans="1:18" s="724" customFormat="1" ht="51" hidden="1" customHeight="1">
      <c r="A75" s="1071" t="s">
        <v>5</v>
      </c>
      <c r="B75" s="1072"/>
      <c r="C75" s="1072"/>
      <c r="D75" s="1072"/>
      <c r="E75" s="1072"/>
      <c r="F75" s="470" t="s">
        <v>132</v>
      </c>
      <c r="G75" s="1077" t="s">
        <v>133</v>
      </c>
      <c r="H75" s="1078"/>
      <c r="I75" s="1078"/>
      <c r="J75" s="1078"/>
      <c r="K75" s="1078"/>
      <c r="L75" s="463"/>
      <c r="M75" s="463"/>
      <c r="N75" s="463"/>
      <c r="O75" s="463"/>
      <c r="P75" s="463"/>
      <c r="Q75" s="463"/>
      <c r="R75" s="67"/>
    </row>
    <row r="76" spans="1:18" s="724" customFormat="1" ht="47.25" hidden="1" customHeight="1">
      <c r="A76" s="380" t="s">
        <v>6</v>
      </c>
      <c r="B76" s="463"/>
      <c r="C76" s="463"/>
      <c r="D76" s="463"/>
      <c r="E76" s="463"/>
      <c r="F76" s="463"/>
      <c r="G76" s="1080" t="s">
        <v>6</v>
      </c>
      <c r="H76" s="1080"/>
      <c r="I76" s="1080"/>
      <c r="J76" s="463"/>
      <c r="K76" s="463"/>
      <c r="L76" s="464"/>
      <c r="M76" s="464"/>
      <c r="N76" s="463"/>
      <c r="O76" s="463"/>
      <c r="P76" s="463"/>
      <c r="Q76" s="463"/>
      <c r="R76" s="67"/>
    </row>
    <row r="77" spans="1:18" s="724" customFormat="1" ht="35.25" hidden="1" customHeight="1">
      <c r="A77" s="1073" t="s">
        <v>135</v>
      </c>
      <c r="B77" s="958"/>
      <c r="C77" s="958"/>
      <c r="D77" s="958"/>
      <c r="E77" s="958"/>
      <c r="F77" s="463"/>
      <c r="G77" s="1079" t="s">
        <v>134</v>
      </c>
      <c r="H77" s="1080"/>
      <c r="I77" s="1080"/>
      <c r="J77" s="1080"/>
      <c r="K77" s="1080"/>
      <c r="L77" s="464"/>
      <c r="M77" s="464"/>
      <c r="N77" s="463"/>
      <c r="O77" s="463"/>
      <c r="P77" s="463"/>
      <c r="Q77" s="463"/>
      <c r="R77" s="67"/>
    </row>
    <row r="78" spans="1:18" s="724" customFormat="1" ht="57.75" hidden="1" customHeight="1">
      <c r="A78" s="1073" t="s">
        <v>136</v>
      </c>
      <c r="B78" s="1069"/>
      <c r="C78" s="1069"/>
      <c r="D78" s="1069"/>
      <c r="E78" s="1069"/>
      <c r="F78" s="463"/>
      <c r="G78" s="1080" t="s">
        <v>137</v>
      </c>
      <c r="H78" s="1081"/>
      <c r="I78" s="1081"/>
      <c r="J78" s="1081"/>
      <c r="K78" s="1081"/>
      <c r="L78" s="464"/>
      <c r="M78" s="464"/>
      <c r="N78" s="463"/>
      <c r="O78" s="463"/>
      <c r="P78" s="463"/>
      <c r="Q78" s="463"/>
      <c r="R78" s="67"/>
    </row>
    <row r="79" spans="1:18" s="724" customFormat="1" ht="54" hidden="1" customHeight="1">
      <c r="A79" s="958" t="s">
        <v>8</v>
      </c>
      <c r="B79" s="1069"/>
      <c r="C79" s="1069"/>
      <c r="D79" s="1069"/>
      <c r="E79" s="1069"/>
      <c r="F79" s="463"/>
      <c r="G79" s="463"/>
      <c r="H79" s="464"/>
      <c r="I79" s="443"/>
      <c r="J79" s="464"/>
      <c r="K79" s="464"/>
      <c r="L79" s="464"/>
      <c r="M79" s="464"/>
      <c r="N79" s="463"/>
      <c r="O79" s="463"/>
      <c r="P79" s="463"/>
      <c r="Q79" s="463"/>
      <c r="R79" s="67"/>
    </row>
    <row r="80" spans="1:18" s="724" customFormat="1" ht="16.5" hidden="1" thickBot="1">
      <c r="A80" s="269"/>
      <c r="B80" s="463"/>
      <c r="C80" s="463"/>
      <c r="D80" s="463"/>
      <c r="E80" s="463"/>
      <c r="F80" s="463"/>
      <c r="G80" s="463"/>
      <c r="H80" s="464"/>
      <c r="I80" s="443"/>
      <c r="J80" s="464"/>
      <c r="K80" s="464"/>
      <c r="L80" s="464"/>
      <c r="M80" s="464"/>
      <c r="N80" s="463"/>
      <c r="O80" s="463"/>
      <c r="P80" s="463"/>
      <c r="Q80" s="463"/>
      <c r="R80" s="67"/>
    </row>
    <row r="81" spans="1:18" s="724" customFormat="1" ht="34.5" hidden="1">
      <c r="A81" s="381" t="s">
        <v>9</v>
      </c>
      <c r="B81" s="741"/>
      <c r="C81" s="742" t="s">
        <v>13</v>
      </c>
      <c r="D81" s="463"/>
      <c r="E81" s="470" t="s">
        <v>132</v>
      </c>
      <c r="F81" s="463"/>
      <c r="G81" s="1082" t="s">
        <v>138</v>
      </c>
      <c r="H81" s="1083"/>
      <c r="I81" s="1083"/>
      <c r="J81" s="743"/>
      <c r="K81" s="744" t="s">
        <v>13</v>
      </c>
      <c r="L81" s="468"/>
      <c r="M81" s="464"/>
      <c r="N81" s="463"/>
      <c r="O81" s="463"/>
      <c r="P81" s="463"/>
      <c r="Q81" s="463"/>
      <c r="R81" s="67"/>
    </row>
    <row r="82" spans="1:18" s="724" customFormat="1" ht="31.5" hidden="1" customHeight="1">
      <c r="A82" s="382" t="s">
        <v>10</v>
      </c>
      <c r="B82" s="471">
        <f>' Rentabilitate investitie'!B4</f>
        <v>0.04</v>
      </c>
      <c r="C82" s="463"/>
      <c r="D82" s="463"/>
      <c r="E82" s="463"/>
      <c r="F82" s="463"/>
      <c r="G82" s="1075" t="s">
        <v>139</v>
      </c>
      <c r="H82" s="1076"/>
      <c r="I82" s="1076"/>
      <c r="J82" s="745"/>
      <c r="K82" s="744" t="s">
        <v>13</v>
      </c>
      <c r="L82" s="468"/>
      <c r="M82" s="464"/>
      <c r="N82" s="463"/>
      <c r="O82" s="463"/>
      <c r="P82" s="463"/>
      <c r="Q82" s="463"/>
      <c r="R82" s="67"/>
    </row>
    <row r="83" spans="1:18" s="724" customFormat="1" ht="15.75" hidden="1">
      <c r="A83" s="382" t="s">
        <v>122</v>
      </c>
      <c r="B83" s="746"/>
      <c r="C83" s="742" t="s">
        <v>13</v>
      </c>
      <c r="D83" s="463"/>
      <c r="E83" s="463"/>
      <c r="F83" s="463"/>
      <c r="G83" s="472"/>
      <c r="H83" s="464"/>
      <c r="I83" s="443"/>
      <c r="J83" s="473"/>
      <c r="K83" s="464"/>
      <c r="L83" s="464"/>
      <c r="M83" s="464"/>
      <c r="N83" s="463"/>
      <c r="O83" s="463"/>
      <c r="P83" s="463"/>
      <c r="Q83" s="463"/>
      <c r="R83" s="67"/>
    </row>
    <row r="84" spans="1:18" s="724" customFormat="1" ht="15.75" hidden="1">
      <c r="A84" s="272"/>
      <c r="B84" s="471"/>
      <c r="C84" s="463"/>
      <c r="D84" s="463"/>
      <c r="E84" s="463"/>
      <c r="F84" s="463"/>
      <c r="G84" s="474" t="s">
        <v>11</v>
      </c>
      <c r="H84" s="463"/>
      <c r="I84" s="463"/>
      <c r="J84" s="473"/>
      <c r="K84" s="464"/>
      <c r="L84" s="464"/>
      <c r="M84" s="464"/>
      <c r="N84" s="463"/>
      <c r="O84" s="463"/>
      <c r="P84" s="463"/>
      <c r="Q84" s="463"/>
      <c r="R84" s="67"/>
    </row>
    <row r="85" spans="1:18" s="724" customFormat="1" ht="16.5" hidden="1" thickBot="1">
      <c r="A85" s="273" t="s">
        <v>11</v>
      </c>
      <c r="B85" s="471"/>
      <c r="C85" s="463"/>
      <c r="D85" s="463"/>
      <c r="E85" s="463"/>
      <c r="F85" s="463"/>
      <c r="G85" s="475"/>
      <c r="H85" s="476" t="s">
        <v>12</v>
      </c>
      <c r="I85" s="477" t="str">
        <f>IFERROR(H80/(H81-H82),"")</f>
        <v/>
      </c>
      <c r="J85" s="478">
        <f>J81-J82</f>
        <v>0</v>
      </c>
      <c r="K85" s="479" t="s">
        <v>475</v>
      </c>
      <c r="L85" s="464"/>
      <c r="M85" s="464"/>
      <c r="N85" s="463"/>
      <c r="O85" s="463"/>
      <c r="P85" s="463"/>
      <c r="Q85" s="463"/>
      <c r="R85" s="67"/>
    </row>
    <row r="86" spans="1:18" s="724" customFormat="1" ht="16.5" hidden="1" thickBot="1">
      <c r="A86" s="274" t="s">
        <v>12</v>
      </c>
      <c r="B86" s="480">
        <f>IFERROR(B81/(B82-B83),"")</f>
        <v>0</v>
      </c>
      <c r="C86" s="479" t="s">
        <v>475</v>
      </c>
      <c r="D86" s="463"/>
      <c r="E86" s="463"/>
      <c r="F86" s="463"/>
      <c r="G86" s="463"/>
      <c r="H86" s="464"/>
      <c r="I86" s="443"/>
      <c r="J86" s="464"/>
      <c r="K86" s="464"/>
      <c r="L86" s="464"/>
      <c r="M86" s="464"/>
      <c r="N86" s="463"/>
      <c r="O86" s="463"/>
      <c r="P86" s="463"/>
      <c r="Q86" s="463"/>
      <c r="R86" s="67"/>
    </row>
    <row r="87" spans="1:18" hidden="1">
      <c r="B87" s="481"/>
      <c r="C87" s="481"/>
      <c r="D87" s="481"/>
      <c r="E87" s="481"/>
      <c r="F87" s="481"/>
      <c r="G87" s="481"/>
      <c r="H87" s="481"/>
      <c r="J87" s="481"/>
      <c r="K87" s="481"/>
      <c r="L87" s="481"/>
      <c r="M87" s="481"/>
      <c r="N87" s="481"/>
      <c r="O87" s="481"/>
      <c r="P87" s="481"/>
      <c r="Q87" s="481"/>
    </row>
    <row r="88" spans="1:18" hidden="1">
      <c r="B88" s="481"/>
      <c r="C88" s="481"/>
      <c r="D88" s="481"/>
      <c r="E88" s="481"/>
      <c r="F88" s="481"/>
      <c r="G88" s="481"/>
      <c r="H88" s="481"/>
      <c r="J88" s="481"/>
      <c r="K88" s="481"/>
      <c r="L88" s="481"/>
      <c r="M88" s="481"/>
      <c r="N88" s="481"/>
      <c r="O88" s="481"/>
      <c r="P88" s="481"/>
      <c r="Q88" s="481"/>
    </row>
    <row r="89" spans="1:18">
      <c r="B89" s="481"/>
      <c r="C89" s="481"/>
      <c r="D89" s="481"/>
      <c r="E89" s="481"/>
      <c r="F89" s="481"/>
      <c r="G89" s="481"/>
      <c r="H89" s="481"/>
      <c r="J89" s="481"/>
      <c r="K89" s="481"/>
      <c r="L89" s="481"/>
      <c r="M89" s="481"/>
      <c r="N89" s="481"/>
      <c r="O89" s="481"/>
      <c r="P89" s="481"/>
      <c r="Q89" s="481"/>
    </row>
    <row r="90" spans="1:18">
      <c r="B90" s="481"/>
      <c r="C90" s="481"/>
      <c r="D90" s="481"/>
      <c r="E90" s="481"/>
      <c r="F90" s="481"/>
      <c r="G90" s="481"/>
      <c r="H90" s="481"/>
      <c r="J90" s="481"/>
      <c r="K90" s="481"/>
      <c r="L90" s="481"/>
      <c r="M90" s="481"/>
      <c r="N90" s="481"/>
      <c r="O90" s="481"/>
      <c r="P90" s="481"/>
      <c r="Q90" s="481"/>
    </row>
  </sheetData>
  <sheetProtection sheet="1" objects="1" scenarios="1" formatColumns="0"/>
  <mergeCells count="27">
    <mergeCell ref="A72:E72"/>
    <mergeCell ref="A79:E79"/>
    <mergeCell ref="A67:E67"/>
    <mergeCell ref="A4:M4"/>
    <mergeCell ref="A2:H2"/>
    <mergeCell ref="D5:Q5"/>
    <mergeCell ref="A64:F64"/>
    <mergeCell ref="A65:F65"/>
    <mergeCell ref="C7:C47"/>
    <mergeCell ref="C51:C59"/>
    <mergeCell ref="G82:I82"/>
    <mergeCell ref="G75:K75"/>
    <mergeCell ref="G77:K77"/>
    <mergeCell ref="G78:K78"/>
    <mergeCell ref="G76:I76"/>
    <mergeCell ref="G81:I81"/>
    <mergeCell ref="A68:E68"/>
    <mergeCell ref="A69:E69"/>
    <mergeCell ref="A70:E70"/>
    <mergeCell ref="A71:E71"/>
    <mergeCell ref="A1:D1"/>
    <mergeCell ref="A66:E66"/>
    <mergeCell ref="A73:E73"/>
    <mergeCell ref="A74:E74"/>
    <mergeCell ref="A75:E75"/>
    <mergeCell ref="A77:E77"/>
    <mergeCell ref="A78:E78"/>
  </mergeCells>
  <phoneticPr fontId="151" type="noConversion"/>
  <pageMargins left="0.25" right="0.25" top="0.75" bottom="0.75" header="0.3" footer="0.3"/>
  <pageSetup scale="35" fitToHeight="0" orientation="landscape" r:id="rId1"/>
  <headerFooter>
    <oddHeader>&amp;C&amp;"Arial,Bold"&amp;16 &amp;K03+0008. PROIECTII FINANCIARE MARGINALE</oddHeader>
  </headerFooter>
</worksheet>
</file>

<file path=xl/worksheets/sheet14.xml><?xml version="1.0" encoding="utf-8"?>
<worksheet xmlns="http://schemas.openxmlformats.org/spreadsheetml/2006/main" xmlns:r="http://schemas.openxmlformats.org/officeDocument/2006/relationships">
  <sheetPr>
    <tabColor rgb="FFFFFF00"/>
    <pageSetUpPr fitToPage="1"/>
  </sheetPr>
  <dimension ref="A1:AO79"/>
  <sheetViews>
    <sheetView workbookViewId="0">
      <selection activeCell="A39" sqref="A39"/>
    </sheetView>
  </sheetViews>
  <sheetFormatPr defaultColWidth="8.85546875" defaultRowHeight="12.75"/>
  <cols>
    <col min="1" max="1" width="33.7109375" style="778" customWidth="1"/>
    <col min="2" max="2" width="20.85546875" style="22" bestFit="1" customWidth="1"/>
    <col min="3" max="4" width="16.5703125" style="779" customWidth="1"/>
    <col min="5" max="17" width="16.5703125" style="22" customWidth="1"/>
    <col min="18" max="16384" width="8.85546875" style="22"/>
  </cols>
  <sheetData>
    <row r="1" spans="1:22" s="248" customFormat="1" ht="33" customHeight="1">
      <c r="A1" s="1088" t="s">
        <v>996</v>
      </c>
      <c r="B1" s="1088"/>
      <c r="C1" s="1088"/>
      <c r="D1" s="1088"/>
      <c r="E1" s="1088"/>
      <c r="F1" s="1088"/>
      <c r="G1" s="747"/>
      <c r="H1" s="747"/>
      <c r="I1" s="747"/>
      <c r="J1" s="747"/>
      <c r="K1" s="747"/>
      <c r="L1" s="747"/>
    </row>
    <row r="2" spans="1:22" s="248" customFormat="1" ht="19.5" customHeight="1">
      <c r="A2" s="1103" t="s">
        <v>868</v>
      </c>
      <c r="B2" s="1103"/>
      <c r="C2" s="1103"/>
      <c r="D2" s="1103"/>
      <c r="E2" s="1103"/>
      <c r="F2" s="1103"/>
      <c r="G2" s="1103"/>
      <c r="H2" s="1103"/>
      <c r="I2" s="1103"/>
      <c r="J2" s="1103"/>
      <c r="K2" s="1103"/>
      <c r="L2" s="1103"/>
    </row>
    <row r="3" spans="1:22" s="749" customFormat="1">
      <c r="A3" s="748"/>
      <c r="C3" s="750"/>
      <c r="D3" s="750"/>
    </row>
    <row r="4" spans="1:22" s="749" customFormat="1">
      <c r="A4" s="751" t="s">
        <v>378</v>
      </c>
      <c r="B4" s="752">
        <v>0.04</v>
      </c>
      <c r="C4" s="750"/>
      <c r="D4" s="750"/>
    </row>
    <row r="5" spans="1:22" s="756" customFormat="1" ht="13.5">
      <c r="A5" s="753" t="s">
        <v>379</v>
      </c>
      <c r="B5" s="754" t="s">
        <v>380</v>
      </c>
      <c r="C5" s="755"/>
      <c r="D5" s="755">
        <v>1</v>
      </c>
      <c r="E5" s="755">
        <v>2</v>
      </c>
      <c r="F5" s="755">
        <v>3</v>
      </c>
      <c r="G5" s="755">
        <v>4</v>
      </c>
      <c r="H5" s="755">
        <v>5</v>
      </c>
      <c r="I5" s="755">
        <v>6</v>
      </c>
      <c r="J5" s="755">
        <v>7</v>
      </c>
      <c r="K5" s="755">
        <v>8</v>
      </c>
      <c r="L5" s="755">
        <v>9</v>
      </c>
      <c r="M5" s="755">
        <v>10</v>
      </c>
      <c r="N5" s="755">
        <v>11</v>
      </c>
      <c r="O5" s="755">
        <v>12</v>
      </c>
      <c r="P5" s="755">
        <v>13</v>
      </c>
      <c r="Q5" s="755">
        <v>14</v>
      </c>
    </row>
    <row r="6" spans="1:22" s="758" customFormat="1" ht="15">
      <c r="A6" s="757" t="s">
        <v>124</v>
      </c>
      <c r="B6" s="806">
        <f t="shared" ref="B6:B13" si="0">SUM(D6:Q6)</f>
        <v>0</v>
      </c>
      <c r="C6" s="434"/>
      <c r="D6" s="434">
        <f>' Proiectii financiare marginal'!D23-SUM(' Proiectii financiare marginal'!D17:D18)</f>
        <v>0</v>
      </c>
      <c r="E6" s="434">
        <f>' Proiectii financiare marginal'!E23-SUM(' Proiectii financiare marginal'!E17:E18)</f>
        <v>0</v>
      </c>
      <c r="F6" s="434">
        <f>' Proiectii financiare marginal'!F23-SUM(' Proiectii financiare marginal'!F17:F18)</f>
        <v>0</v>
      </c>
      <c r="G6" s="434">
        <f>' Proiectii financiare marginal'!G23-SUM(' Proiectii financiare marginal'!G17:G18)</f>
        <v>0</v>
      </c>
      <c r="H6" s="434">
        <f>' Proiectii financiare marginal'!H23-SUM(' Proiectii financiare marginal'!H17:H18)</f>
        <v>0</v>
      </c>
      <c r="I6" s="434">
        <f>' Proiectii financiare marginal'!I23-SUM(' Proiectii financiare marginal'!I17:I18)</f>
        <v>0</v>
      </c>
      <c r="J6" s="434">
        <f>' Proiectii financiare marginal'!J23-SUM(' Proiectii financiare marginal'!J17:J18)</f>
        <v>0</v>
      </c>
      <c r="K6" s="434">
        <f>' Proiectii financiare marginal'!K23-SUM(' Proiectii financiare marginal'!K17:K18)</f>
        <v>0</v>
      </c>
      <c r="L6" s="434">
        <f>' Proiectii financiare marginal'!L23-SUM(' Proiectii financiare marginal'!L17:L18)</f>
        <v>0</v>
      </c>
      <c r="M6" s="434">
        <f>' Proiectii financiare marginal'!M23-SUM(' Proiectii financiare marginal'!M17:M18)</f>
        <v>0</v>
      </c>
      <c r="N6" s="434">
        <f>' Proiectii financiare marginal'!N23-SUM(' Proiectii financiare marginal'!N17:N18)</f>
        <v>0</v>
      </c>
      <c r="O6" s="434">
        <f>' Proiectii financiare marginal'!O23-SUM(' Proiectii financiare marginal'!O17:O18)</f>
        <v>0</v>
      </c>
      <c r="P6" s="434">
        <f>' Proiectii financiare marginal'!P23-SUM(' Proiectii financiare marginal'!P17:P18)</f>
        <v>0</v>
      </c>
      <c r="Q6" s="434">
        <f>' Proiectii financiare marginal'!Q23-SUM(' Proiectii financiare marginal'!Q17:Q18)</f>
        <v>0</v>
      </c>
      <c r="V6" s="625"/>
    </row>
    <row r="7" spans="1:22" s="758" customFormat="1" ht="15">
      <c r="A7" s="391" t="s">
        <v>125</v>
      </c>
      <c r="B7" s="806">
        <f t="shared" si="0"/>
        <v>0</v>
      </c>
      <c r="C7" s="845"/>
      <c r="D7" s="845"/>
      <c r="E7" s="845"/>
      <c r="F7" s="845"/>
      <c r="G7" s="845"/>
      <c r="H7" s="845"/>
      <c r="I7" s="845"/>
      <c r="J7" s="845"/>
      <c r="K7" s="845"/>
      <c r="L7" s="845"/>
      <c r="M7" s="845"/>
      <c r="N7" s="845"/>
      <c r="O7" s="845"/>
      <c r="P7" s="845"/>
      <c r="Q7" s="845">
        <f>O76</f>
        <v>0</v>
      </c>
      <c r="V7" s="625"/>
    </row>
    <row r="8" spans="1:22" s="761" customFormat="1" ht="15">
      <c r="A8" s="759" t="s">
        <v>381</v>
      </c>
      <c r="B8" s="484">
        <f t="shared" si="0"/>
        <v>0</v>
      </c>
      <c r="C8" s="760"/>
      <c r="D8" s="760">
        <f>D6+D7</f>
        <v>0</v>
      </c>
      <c r="E8" s="760">
        <f t="shared" ref="E8:Q8" si="1">E6+E7</f>
        <v>0</v>
      </c>
      <c r="F8" s="760">
        <f t="shared" si="1"/>
        <v>0</v>
      </c>
      <c r="G8" s="760">
        <f t="shared" si="1"/>
        <v>0</v>
      </c>
      <c r="H8" s="760">
        <f t="shared" si="1"/>
        <v>0</v>
      </c>
      <c r="I8" s="760">
        <f t="shared" si="1"/>
        <v>0</v>
      </c>
      <c r="J8" s="760">
        <f t="shared" si="1"/>
        <v>0</v>
      </c>
      <c r="K8" s="760">
        <f t="shared" si="1"/>
        <v>0</v>
      </c>
      <c r="L8" s="760">
        <f t="shared" si="1"/>
        <v>0</v>
      </c>
      <c r="M8" s="760">
        <f t="shared" si="1"/>
        <v>0</v>
      </c>
      <c r="N8" s="760">
        <f t="shared" si="1"/>
        <v>0</v>
      </c>
      <c r="O8" s="760">
        <f t="shared" si="1"/>
        <v>0</v>
      </c>
      <c r="P8" s="760">
        <f t="shared" si="1"/>
        <v>0</v>
      </c>
      <c r="Q8" s="760">
        <f t="shared" si="1"/>
        <v>0</v>
      </c>
      <c r="V8" s="619"/>
    </row>
    <row r="9" spans="1:22" s="758" customFormat="1" ht="15">
      <c r="A9" s="757" t="s">
        <v>60</v>
      </c>
      <c r="B9" s="806">
        <f t="shared" si="0"/>
        <v>0</v>
      </c>
      <c r="C9" s="806"/>
      <c r="D9" s="806">
        <f>' Proiectii financiare marginal'!D45</f>
        <v>0</v>
      </c>
      <c r="E9" s="806">
        <f>' Proiectii financiare marginal'!E45</f>
        <v>0</v>
      </c>
      <c r="F9" s="806">
        <f>' Proiectii financiare marginal'!F45</f>
        <v>0</v>
      </c>
      <c r="G9" s="806">
        <f>' Proiectii financiare marginal'!G45</f>
        <v>0</v>
      </c>
      <c r="H9" s="806">
        <f>' Proiectii financiare marginal'!H45</f>
        <v>0</v>
      </c>
      <c r="I9" s="806">
        <f>' Proiectii financiare marginal'!I45</f>
        <v>0</v>
      </c>
      <c r="J9" s="806">
        <f>' Proiectii financiare marginal'!J45</f>
        <v>0</v>
      </c>
      <c r="K9" s="806">
        <f>' Proiectii financiare marginal'!K45</f>
        <v>0</v>
      </c>
      <c r="L9" s="806">
        <f>' Proiectii financiare marginal'!L45</f>
        <v>0</v>
      </c>
      <c r="M9" s="806">
        <f>' Proiectii financiare marginal'!M45</f>
        <v>0</v>
      </c>
      <c r="N9" s="806">
        <f>' Proiectii financiare marginal'!N45</f>
        <v>0</v>
      </c>
      <c r="O9" s="806">
        <f>' Proiectii financiare marginal'!O45</f>
        <v>0</v>
      </c>
      <c r="P9" s="806">
        <f>' Proiectii financiare marginal'!P45</f>
        <v>0</v>
      </c>
      <c r="Q9" s="806">
        <f>' Proiectii financiare marginal'!Q45</f>
        <v>0</v>
      </c>
      <c r="V9" s="625"/>
    </row>
    <row r="10" spans="1:22" s="758" customFormat="1" ht="15">
      <c r="A10" s="391" t="s">
        <v>563</v>
      </c>
      <c r="B10" s="806">
        <f t="shared" si="0"/>
        <v>1590952.7250000001</v>
      </c>
      <c r="C10" s="806"/>
      <c r="D10" s="806">
        <f>Investitie!F81</f>
        <v>558937.21000000008</v>
      </c>
      <c r="E10" s="806">
        <f>Investitie!G81</f>
        <v>1032015.515</v>
      </c>
      <c r="F10" s="806">
        <f>Investitie!H81</f>
        <v>0</v>
      </c>
      <c r="G10" s="806">
        <f>Investitie!I81</f>
        <v>0</v>
      </c>
      <c r="H10" s="806"/>
      <c r="I10" s="806"/>
      <c r="J10" s="806"/>
      <c r="K10" s="806"/>
      <c r="L10" s="806"/>
      <c r="M10" s="806"/>
      <c r="N10" s="806"/>
      <c r="O10" s="806"/>
      <c r="P10" s="806"/>
      <c r="Q10" s="806"/>
      <c r="V10" s="625"/>
    </row>
    <row r="11" spans="1:22" s="761" customFormat="1" ht="15">
      <c r="A11" s="759" t="s">
        <v>382</v>
      </c>
      <c r="B11" s="484">
        <f t="shared" si="0"/>
        <v>1590952.7250000001</v>
      </c>
      <c r="C11" s="484"/>
      <c r="D11" s="484">
        <f>SUM(D9:D10)</f>
        <v>558937.21000000008</v>
      </c>
      <c r="E11" s="484">
        <f t="shared" ref="E11:K11" si="2">SUM(E9:E10)</f>
        <v>1032015.515</v>
      </c>
      <c r="F11" s="484">
        <f t="shared" si="2"/>
        <v>0</v>
      </c>
      <c r="G11" s="484">
        <f t="shared" si="2"/>
        <v>0</v>
      </c>
      <c r="H11" s="484">
        <f t="shared" si="2"/>
        <v>0</v>
      </c>
      <c r="I11" s="484">
        <f t="shared" si="2"/>
        <v>0</v>
      </c>
      <c r="J11" s="484">
        <f t="shared" si="2"/>
        <v>0</v>
      </c>
      <c r="K11" s="484">
        <f t="shared" si="2"/>
        <v>0</v>
      </c>
      <c r="L11" s="484">
        <f t="shared" ref="L11:Q11" si="3">SUM(L9:L10)</f>
        <v>0</v>
      </c>
      <c r="M11" s="484">
        <f t="shared" si="3"/>
        <v>0</v>
      </c>
      <c r="N11" s="484">
        <f t="shared" si="3"/>
        <v>0</v>
      </c>
      <c r="O11" s="484">
        <f t="shared" si="3"/>
        <v>0</v>
      </c>
      <c r="P11" s="484">
        <f t="shared" si="3"/>
        <v>0</v>
      </c>
      <c r="Q11" s="484">
        <f t="shared" si="3"/>
        <v>0</v>
      </c>
      <c r="V11" s="619"/>
    </row>
    <row r="12" spans="1:22" s="761" customFormat="1" ht="15">
      <c r="A12" s="762" t="s">
        <v>383</v>
      </c>
      <c r="B12" s="482">
        <f t="shared" si="0"/>
        <v>-1590952.7250000001</v>
      </c>
      <c r="C12" s="482"/>
      <c r="D12" s="482">
        <f>D8-D11</f>
        <v>-558937.21000000008</v>
      </c>
      <c r="E12" s="482">
        <f t="shared" ref="E12:K12" si="4">E8-E11</f>
        <v>-1032015.515</v>
      </c>
      <c r="F12" s="482">
        <f t="shared" si="4"/>
        <v>0</v>
      </c>
      <c r="G12" s="482">
        <f t="shared" si="4"/>
        <v>0</v>
      </c>
      <c r="H12" s="482">
        <f t="shared" si="4"/>
        <v>0</v>
      </c>
      <c r="I12" s="482">
        <f t="shared" si="4"/>
        <v>0</v>
      </c>
      <c r="J12" s="482">
        <f t="shared" si="4"/>
        <v>0</v>
      </c>
      <c r="K12" s="482">
        <f t="shared" si="4"/>
        <v>0</v>
      </c>
      <c r="L12" s="482">
        <f t="shared" ref="L12:Q12" si="5">L8-L11</f>
        <v>0</v>
      </c>
      <c r="M12" s="482">
        <f t="shared" si="5"/>
        <v>0</v>
      </c>
      <c r="N12" s="482">
        <f t="shared" si="5"/>
        <v>0</v>
      </c>
      <c r="O12" s="482">
        <f t="shared" si="5"/>
        <v>0</v>
      </c>
      <c r="P12" s="482">
        <f t="shared" si="5"/>
        <v>0</v>
      </c>
      <c r="Q12" s="482">
        <f t="shared" si="5"/>
        <v>0</v>
      </c>
      <c r="V12" s="619"/>
    </row>
    <row r="13" spans="1:22" s="784" customFormat="1" ht="15">
      <c r="A13" s="782" t="s">
        <v>384</v>
      </c>
      <c r="B13" s="783">
        <f t="shared" si="0"/>
        <v>-1491595.9813239644</v>
      </c>
      <c r="C13" s="783"/>
      <c r="D13" s="783">
        <f>D12*POWER(1+$B$4,-D5)</f>
        <v>-537439.625</v>
      </c>
      <c r="E13" s="783">
        <f t="shared" ref="E13:K13" si="6">E12*POWER(1+$B$4,-E5)</f>
        <v>-954156.35632396443</v>
      </c>
      <c r="F13" s="783">
        <f t="shared" si="6"/>
        <v>0</v>
      </c>
      <c r="G13" s="783">
        <f t="shared" si="6"/>
        <v>0</v>
      </c>
      <c r="H13" s="783">
        <f t="shared" si="6"/>
        <v>0</v>
      </c>
      <c r="I13" s="783">
        <f t="shared" si="6"/>
        <v>0</v>
      </c>
      <c r="J13" s="783">
        <f t="shared" si="6"/>
        <v>0</v>
      </c>
      <c r="K13" s="783">
        <f t="shared" si="6"/>
        <v>0</v>
      </c>
      <c r="L13" s="783">
        <f t="shared" ref="L13:Q13" si="7">L12*POWER(1+$B$4,-L5)</f>
        <v>0</v>
      </c>
      <c r="M13" s="783">
        <f t="shared" si="7"/>
        <v>0</v>
      </c>
      <c r="N13" s="783">
        <f t="shared" si="7"/>
        <v>0</v>
      </c>
      <c r="O13" s="783">
        <f t="shared" si="7"/>
        <v>0</v>
      </c>
      <c r="P13" s="783">
        <f t="shared" si="7"/>
        <v>0</v>
      </c>
      <c r="Q13" s="783">
        <f t="shared" si="7"/>
        <v>0</v>
      </c>
      <c r="V13" s="785"/>
    </row>
    <row r="14" spans="1:22" s="761" customFormat="1" ht="15">
      <c r="A14" s="762" t="s">
        <v>542</v>
      </c>
      <c r="B14" s="482">
        <f>'Funding-gap'!D15</f>
        <v>1491595.9813239644</v>
      </c>
      <c r="C14" s="482"/>
      <c r="D14" s="482"/>
      <c r="E14" s="43"/>
      <c r="F14" s="43"/>
      <c r="G14" s="43"/>
      <c r="H14" s="43"/>
      <c r="I14" s="43"/>
      <c r="J14" s="43"/>
      <c r="K14" s="43"/>
      <c r="L14" s="43"/>
      <c r="M14" s="43"/>
      <c r="N14" s="43"/>
      <c r="O14" s="43"/>
      <c r="P14" s="43"/>
      <c r="Q14" s="43"/>
      <c r="V14" s="619"/>
    </row>
    <row r="15" spans="1:22" s="766" customFormat="1" ht="31.5" hidden="1">
      <c r="A15" s="763" t="s">
        <v>557</v>
      </c>
      <c r="B15" s="485">
        <f>SUM(D13:Q13)</f>
        <v>-1491595.9813239644</v>
      </c>
      <c r="C15" s="764"/>
      <c r="D15" s="764" t="str">
        <f>IF(B15&lt;0,"&lt;0","&gt;0")</f>
        <v>&lt;0</v>
      </c>
      <c r="E15" s="765"/>
      <c r="V15" s="767"/>
    </row>
    <row r="16" spans="1:22" s="766" customFormat="1" ht="31.5" hidden="1">
      <c r="A16" s="768" t="s">
        <v>558</v>
      </c>
      <c r="B16" s="769" t="str">
        <f>IFERROR(IRR(D12:Q12),"")</f>
        <v/>
      </c>
      <c r="C16" s="764"/>
      <c r="D16" s="791" t="str">
        <f>IF(B16="","&lt;4%",IF(B16&lt;4%,"&lt;4%","&gt;4%"))</f>
        <v>&lt;4%</v>
      </c>
      <c r="E16" s="770"/>
      <c r="V16" s="767"/>
    </row>
    <row r="17" spans="1:22" s="758" customFormat="1" ht="31.5" hidden="1">
      <c r="A17" s="768" t="s">
        <v>559</v>
      </c>
      <c r="B17" s="769" t="str">
        <f>IF(B15&gt;0,B15/B14,"")</f>
        <v/>
      </c>
      <c r="C17" s="786">
        <f>B6/B11</f>
        <v>0</v>
      </c>
      <c r="D17" s="771"/>
      <c r="E17" s="772"/>
      <c r="V17" s="625"/>
    </row>
    <row r="18" spans="1:22" s="248" customFormat="1" hidden="1">
      <c r="A18" s="773"/>
      <c r="C18" s="774"/>
      <c r="D18" s="774"/>
    </row>
    <row r="19" spans="1:22" s="248" customFormat="1" ht="31.5" hidden="1">
      <c r="A19" s="775" t="s">
        <v>543</v>
      </c>
      <c r="B19" s="765"/>
      <c r="C19" s="765"/>
      <c r="D19" s="765"/>
      <c r="E19" s="765"/>
      <c r="F19" s="765"/>
      <c r="G19" s="766"/>
      <c r="H19" s="766"/>
      <c r="I19" s="766"/>
      <c r="J19" s="280"/>
      <c r="K19" s="280"/>
    </row>
    <row r="20" spans="1:22" s="248" customFormat="1" ht="15.75" hidden="1">
      <c r="A20" s="776" t="s">
        <v>544</v>
      </c>
      <c r="B20" s="280" t="s">
        <v>545</v>
      </c>
      <c r="C20" s="280"/>
      <c r="D20" s="280"/>
      <c r="E20" s="280"/>
      <c r="F20" s="280"/>
      <c r="G20" s="766"/>
      <c r="H20" s="766"/>
      <c r="I20" s="766"/>
      <c r="J20" s="280"/>
      <c r="K20" s="280"/>
    </row>
    <row r="21" spans="1:22" s="248" customFormat="1" ht="15.75" hidden="1">
      <c r="A21" s="776" t="s">
        <v>546</v>
      </c>
      <c r="B21" s="280" t="s">
        <v>547</v>
      </c>
      <c r="C21" s="280"/>
      <c r="D21" s="774"/>
      <c r="E21" s="280"/>
      <c r="F21" s="280"/>
      <c r="G21" s="758"/>
      <c r="H21" s="758"/>
      <c r="I21" s="758"/>
      <c r="J21" s="280"/>
      <c r="K21" s="280"/>
    </row>
    <row r="22" spans="1:22" s="248" customFormat="1" ht="15.75">
      <c r="A22" s="777"/>
      <c r="B22" s="280"/>
      <c r="D22" s="280"/>
      <c r="E22" s="280"/>
      <c r="F22" s="280"/>
    </row>
    <row r="23" spans="1:22" s="248" customFormat="1" ht="39" customHeight="1">
      <c r="A23" s="1089" t="s">
        <v>234</v>
      </c>
      <c r="B23" s="1089"/>
      <c r="C23" s="1089"/>
      <c r="D23" s="1089"/>
    </row>
    <row r="24" spans="1:22" ht="23.25" customHeight="1">
      <c r="A24" s="1089" t="s">
        <v>223</v>
      </c>
      <c r="B24" s="1089"/>
      <c r="C24" s="1089"/>
      <c r="D24" s="1089"/>
    </row>
    <row r="26" spans="1:22" ht="11.25" customHeight="1"/>
    <row r="27" spans="1:22" s="815" customFormat="1" ht="7.5" customHeight="1">
      <c r="A27" s="1090" t="s">
        <v>232</v>
      </c>
      <c r="B27" s="1091"/>
      <c r="C27" s="1091"/>
      <c r="D27" s="1091"/>
      <c r="E27" s="1091"/>
      <c r="F27" s="1091"/>
      <c r="G27" s="1091"/>
      <c r="H27" s="1091"/>
      <c r="I27" s="1091"/>
      <c r="J27" s="1091"/>
      <c r="K27" s="1092"/>
      <c r="L27" s="814"/>
      <c r="M27" s="814"/>
    </row>
    <row r="28" spans="1:22" s="815" customFormat="1" ht="1.5" customHeight="1">
      <c r="A28" s="1093"/>
      <c r="B28" s="1094"/>
      <c r="C28" s="1094"/>
      <c r="D28" s="1094"/>
      <c r="E28" s="1094"/>
      <c r="F28" s="1094"/>
      <c r="G28" s="1094"/>
      <c r="H28" s="1094"/>
      <c r="I28" s="1094"/>
      <c r="J28" s="1094"/>
      <c r="K28" s="1095"/>
      <c r="L28" s="814"/>
      <c r="M28" s="814"/>
    </row>
    <row r="29" spans="1:22" s="815" customFormat="1" ht="12">
      <c r="A29" s="1093"/>
      <c r="B29" s="1094"/>
      <c r="C29" s="1094"/>
      <c r="D29" s="1094"/>
      <c r="E29" s="1094"/>
      <c r="F29" s="1094"/>
      <c r="G29" s="1094"/>
      <c r="H29" s="1094"/>
      <c r="I29" s="1094"/>
      <c r="J29" s="1094"/>
      <c r="K29" s="1095"/>
      <c r="L29" s="814"/>
      <c r="M29" s="814"/>
    </row>
    <row r="30" spans="1:22" s="815" customFormat="1" ht="12">
      <c r="A30" s="1093"/>
      <c r="B30" s="1094"/>
      <c r="C30" s="1094"/>
      <c r="D30" s="1094"/>
      <c r="E30" s="1094"/>
      <c r="F30" s="1094"/>
      <c r="G30" s="1094"/>
      <c r="H30" s="1094"/>
      <c r="I30" s="1094"/>
      <c r="J30" s="1094"/>
      <c r="K30" s="1095"/>
      <c r="L30" s="814"/>
      <c r="M30" s="814"/>
    </row>
    <row r="31" spans="1:22" s="815" customFormat="1" ht="10.5" customHeight="1">
      <c r="A31" s="1093"/>
      <c r="B31" s="1094"/>
      <c r="C31" s="1094"/>
      <c r="D31" s="1094"/>
      <c r="E31" s="1094"/>
      <c r="F31" s="1094"/>
      <c r="G31" s="1094"/>
      <c r="H31" s="1094"/>
      <c r="I31" s="1094"/>
      <c r="J31" s="1094"/>
      <c r="K31" s="1095"/>
      <c r="L31" s="814"/>
      <c r="M31" s="814"/>
    </row>
    <row r="32" spans="1:22" s="815" customFormat="1" ht="12" hidden="1">
      <c r="A32" s="1093"/>
      <c r="B32" s="1094"/>
      <c r="C32" s="1094"/>
      <c r="D32" s="1094"/>
      <c r="E32" s="1094"/>
      <c r="F32" s="1094"/>
      <c r="G32" s="1094"/>
      <c r="H32" s="1094"/>
      <c r="I32" s="1094"/>
      <c r="J32" s="1094"/>
      <c r="K32" s="1095"/>
      <c r="L32" s="814"/>
      <c r="M32" s="814"/>
    </row>
    <row r="33" spans="1:13" s="815" customFormat="1" ht="9" customHeight="1">
      <c r="A33" s="1096"/>
      <c r="B33" s="1097"/>
      <c r="C33" s="1097"/>
      <c r="D33" s="1097"/>
      <c r="E33" s="1097"/>
      <c r="F33" s="1097"/>
      <c r="G33" s="1097"/>
      <c r="H33" s="1097"/>
      <c r="I33" s="1097"/>
      <c r="J33" s="1097"/>
      <c r="K33" s="1098"/>
      <c r="L33" s="814"/>
      <c r="M33" s="814"/>
    </row>
    <row r="34" spans="1:13" s="815" customFormat="1" ht="12">
      <c r="A34" s="816"/>
      <c r="B34" s="816"/>
      <c r="C34" s="816"/>
      <c r="D34" s="816"/>
      <c r="E34" s="816"/>
      <c r="F34" s="816"/>
      <c r="G34" s="816"/>
      <c r="H34" s="816"/>
      <c r="I34" s="816"/>
      <c r="J34" s="816"/>
      <c r="K34" s="816"/>
      <c r="L34" s="814"/>
      <c r="M34" s="814"/>
    </row>
    <row r="35" spans="1:13" s="815" customFormat="1" ht="12">
      <c r="A35" s="817"/>
      <c r="B35" s="816"/>
      <c r="C35" s="816"/>
      <c r="D35" s="816"/>
      <c r="E35" s="816"/>
      <c r="F35" s="816"/>
      <c r="G35" s="816"/>
      <c r="H35" s="816"/>
      <c r="I35" s="816"/>
      <c r="J35" s="816"/>
      <c r="K35" s="816"/>
      <c r="L35" s="814"/>
      <c r="M35" s="814"/>
    </row>
    <row r="36" spans="1:13" s="815" customFormat="1" ht="12">
      <c r="A36" s="816"/>
      <c r="B36" s="816"/>
      <c r="C36" s="816"/>
      <c r="D36" s="816"/>
      <c r="E36" s="816"/>
      <c r="F36" s="816"/>
      <c r="G36" s="816"/>
      <c r="H36" s="816"/>
      <c r="I36" s="816"/>
      <c r="J36" s="816"/>
      <c r="K36" s="816"/>
      <c r="L36" s="814"/>
      <c r="M36" s="814"/>
    </row>
    <row r="37" spans="1:13" s="815" customFormat="1" ht="24">
      <c r="A37" s="831" t="s">
        <v>187</v>
      </c>
      <c r="B37" s="831" t="s">
        <v>188</v>
      </c>
      <c r="C37" s="831" t="s">
        <v>189</v>
      </c>
      <c r="D37" s="831" t="s">
        <v>190</v>
      </c>
      <c r="E37" s="831" t="s">
        <v>191</v>
      </c>
      <c r="F37" s="816"/>
      <c r="G37" s="816"/>
      <c r="H37" s="816"/>
      <c r="I37" s="816"/>
      <c r="J37" s="816"/>
      <c r="K37" s="816"/>
      <c r="L37" s="814"/>
      <c r="M37" s="814"/>
    </row>
    <row r="38" spans="1:13" s="815" customFormat="1" ht="12">
      <c r="A38" s="849" t="s">
        <v>1002</v>
      </c>
      <c r="B38" s="930">
        <v>374088.61</v>
      </c>
      <c r="C38" s="832">
        <f>B38/$B$69</f>
        <v>1</v>
      </c>
      <c r="D38" s="849">
        <v>0</v>
      </c>
      <c r="E38" s="830">
        <f>ROUND(C38*D38,0)</f>
        <v>0</v>
      </c>
      <c r="F38" s="816"/>
      <c r="G38" s="816"/>
      <c r="H38" s="816"/>
      <c r="I38" s="816"/>
      <c r="J38" s="816"/>
      <c r="K38" s="816"/>
      <c r="L38" s="814"/>
      <c r="M38" s="814"/>
    </row>
    <row r="39" spans="1:13" s="815" customFormat="1" ht="12">
      <c r="A39" s="849" t="s">
        <v>240</v>
      </c>
      <c r="B39" s="930">
        <v>0</v>
      </c>
      <c r="C39" s="832">
        <f>B39/$B$69</f>
        <v>0</v>
      </c>
      <c r="D39" s="849">
        <v>0</v>
      </c>
      <c r="E39" s="830">
        <f>ROUND(C39*D39,0)</f>
        <v>0</v>
      </c>
      <c r="F39" s="816"/>
      <c r="G39" s="816"/>
      <c r="H39" s="816"/>
      <c r="I39" s="816"/>
      <c r="J39" s="816"/>
      <c r="K39" s="816"/>
      <c r="L39" s="814"/>
      <c r="M39" s="814"/>
    </row>
    <row r="40" spans="1:13" s="815" customFormat="1" ht="12">
      <c r="A40" s="849" t="s">
        <v>241</v>
      </c>
      <c r="B40" s="930">
        <v>0</v>
      </c>
      <c r="C40" s="832">
        <f t="shared" ref="C40:C68" si="8">B40/$B$69</f>
        <v>0</v>
      </c>
      <c r="D40" s="849">
        <v>0</v>
      </c>
      <c r="E40" s="830">
        <f t="shared" ref="E40:E68" si="9">ROUND(C40*D40,0)</f>
        <v>0</v>
      </c>
      <c r="F40" s="816"/>
      <c r="G40" s="816"/>
      <c r="H40" s="816"/>
      <c r="I40" s="816"/>
      <c r="J40" s="816"/>
      <c r="K40" s="816"/>
      <c r="L40" s="814"/>
      <c r="M40" s="814"/>
    </row>
    <row r="41" spans="1:13" s="815" customFormat="1" ht="12">
      <c r="A41" s="849" t="s">
        <v>260</v>
      </c>
      <c r="B41" s="930">
        <v>0</v>
      </c>
      <c r="C41" s="832">
        <f t="shared" si="8"/>
        <v>0</v>
      </c>
      <c r="D41" s="849">
        <v>0</v>
      </c>
      <c r="E41" s="830">
        <f t="shared" si="9"/>
        <v>0</v>
      </c>
      <c r="F41" s="816"/>
      <c r="G41" s="816"/>
      <c r="H41" s="816"/>
      <c r="I41" s="816"/>
      <c r="J41" s="816"/>
      <c r="K41" s="816"/>
      <c r="L41" s="814"/>
      <c r="M41" s="814"/>
    </row>
    <row r="42" spans="1:13" s="815" customFormat="1" ht="12">
      <c r="A42" s="849" t="s">
        <v>261</v>
      </c>
      <c r="B42" s="930">
        <v>0</v>
      </c>
      <c r="C42" s="832">
        <f t="shared" si="8"/>
        <v>0</v>
      </c>
      <c r="D42" s="849">
        <v>0</v>
      </c>
      <c r="E42" s="830">
        <f t="shared" si="9"/>
        <v>0</v>
      </c>
      <c r="F42" s="816"/>
      <c r="G42" s="816"/>
      <c r="H42" s="816"/>
      <c r="I42" s="816"/>
      <c r="J42" s="816"/>
      <c r="K42" s="816"/>
      <c r="L42" s="814"/>
      <c r="M42" s="814"/>
    </row>
    <row r="43" spans="1:13" s="815" customFormat="1" ht="12">
      <c r="A43" s="849" t="s">
        <v>262</v>
      </c>
      <c r="B43" s="930">
        <v>0</v>
      </c>
      <c r="C43" s="832">
        <f t="shared" si="8"/>
        <v>0</v>
      </c>
      <c r="D43" s="849">
        <v>0</v>
      </c>
      <c r="E43" s="830">
        <f t="shared" si="9"/>
        <v>0</v>
      </c>
      <c r="F43" s="816"/>
      <c r="G43" s="816"/>
      <c r="H43" s="816"/>
      <c r="I43" s="816"/>
      <c r="J43" s="816"/>
      <c r="K43" s="816"/>
      <c r="L43" s="814"/>
      <c r="M43" s="814"/>
    </row>
    <row r="44" spans="1:13" s="815" customFormat="1" ht="12">
      <c r="A44" s="849" t="s">
        <v>263</v>
      </c>
      <c r="B44" s="930">
        <v>0</v>
      </c>
      <c r="C44" s="832">
        <f t="shared" si="8"/>
        <v>0</v>
      </c>
      <c r="D44" s="849">
        <v>0</v>
      </c>
      <c r="E44" s="830">
        <f t="shared" si="9"/>
        <v>0</v>
      </c>
      <c r="F44" s="816"/>
      <c r="G44" s="816"/>
      <c r="H44" s="816"/>
      <c r="I44" s="816"/>
      <c r="J44" s="816"/>
      <c r="K44" s="816"/>
      <c r="L44" s="814"/>
      <c r="M44" s="814"/>
    </row>
    <row r="45" spans="1:13" s="815" customFormat="1" ht="12">
      <c r="A45" s="849" t="s">
        <v>264</v>
      </c>
      <c r="B45" s="930">
        <v>0</v>
      </c>
      <c r="C45" s="832">
        <f t="shared" si="8"/>
        <v>0</v>
      </c>
      <c r="D45" s="849">
        <v>0</v>
      </c>
      <c r="E45" s="830">
        <f t="shared" si="9"/>
        <v>0</v>
      </c>
      <c r="F45" s="816"/>
      <c r="G45" s="816"/>
      <c r="H45" s="816"/>
      <c r="I45" s="816"/>
      <c r="J45" s="816"/>
      <c r="K45" s="816"/>
      <c r="L45" s="814"/>
      <c r="M45" s="814"/>
    </row>
    <row r="46" spans="1:13" s="815" customFormat="1" ht="12">
      <c r="A46" s="849" t="s">
        <v>265</v>
      </c>
      <c r="B46" s="930">
        <v>0</v>
      </c>
      <c r="C46" s="832">
        <f t="shared" si="8"/>
        <v>0</v>
      </c>
      <c r="D46" s="849">
        <v>0</v>
      </c>
      <c r="E46" s="830">
        <f t="shared" si="9"/>
        <v>0</v>
      </c>
      <c r="F46" s="816"/>
      <c r="G46" s="816"/>
      <c r="H46" s="816"/>
      <c r="I46" s="816"/>
      <c r="J46" s="816"/>
      <c r="K46" s="816"/>
      <c r="L46" s="814"/>
      <c r="M46" s="814"/>
    </row>
    <row r="47" spans="1:13" s="815" customFormat="1" ht="12">
      <c r="A47" s="849" t="s">
        <v>266</v>
      </c>
      <c r="B47" s="930">
        <v>0</v>
      </c>
      <c r="C47" s="832">
        <f t="shared" si="8"/>
        <v>0</v>
      </c>
      <c r="D47" s="849">
        <v>0</v>
      </c>
      <c r="E47" s="830">
        <f t="shared" si="9"/>
        <v>0</v>
      </c>
      <c r="F47" s="816"/>
      <c r="G47" s="816"/>
      <c r="H47" s="816"/>
      <c r="I47" s="816"/>
      <c r="J47" s="816"/>
      <c r="K47" s="816"/>
      <c r="L47" s="814"/>
      <c r="M47" s="814"/>
    </row>
    <row r="48" spans="1:13" s="815" customFormat="1" ht="12">
      <c r="A48" s="849" t="s">
        <v>299</v>
      </c>
      <c r="B48" s="930">
        <v>0</v>
      </c>
      <c r="C48" s="832">
        <f t="shared" si="8"/>
        <v>0</v>
      </c>
      <c r="D48" s="849">
        <v>0</v>
      </c>
      <c r="E48" s="830">
        <f t="shared" si="9"/>
        <v>0</v>
      </c>
      <c r="F48" s="816"/>
      <c r="G48" s="816"/>
      <c r="H48" s="816"/>
      <c r="I48" s="816"/>
      <c r="J48" s="816"/>
      <c r="K48" s="816"/>
      <c r="L48" s="814"/>
      <c r="M48" s="814"/>
    </row>
    <row r="49" spans="1:13" s="815" customFormat="1" ht="12">
      <c r="A49" s="849" t="s">
        <v>300</v>
      </c>
      <c r="B49" s="930">
        <v>0</v>
      </c>
      <c r="C49" s="832">
        <f t="shared" si="8"/>
        <v>0</v>
      </c>
      <c r="D49" s="849">
        <v>0</v>
      </c>
      <c r="E49" s="830">
        <f t="shared" si="9"/>
        <v>0</v>
      </c>
      <c r="F49" s="816"/>
      <c r="G49" s="816"/>
      <c r="H49" s="816"/>
      <c r="I49" s="816"/>
      <c r="J49" s="816"/>
      <c r="K49" s="816"/>
      <c r="L49" s="814"/>
      <c r="M49" s="814"/>
    </row>
    <row r="50" spans="1:13" s="815" customFormat="1" ht="12">
      <c r="A50" s="849" t="s">
        <v>301</v>
      </c>
      <c r="B50" s="930">
        <v>0</v>
      </c>
      <c r="C50" s="832">
        <f t="shared" si="8"/>
        <v>0</v>
      </c>
      <c r="D50" s="849">
        <v>0</v>
      </c>
      <c r="E50" s="830">
        <f t="shared" si="9"/>
        <v>0</v>
      </c>
      <c r="F50" s="816"/>
      <c r="G50" s="816"/>
      <c r="H50" s="816"/>
      <c r="I50" s="816"/>
      <c r="J50" s="816"/>
      <c r="K50" s="816"/>
      <c r="L50" s="814"/>
      <c r="M50" s="814"/>
    </row>
    <row r="51" spans="1:13" s="815" customFormat="1" ht="12">
      <c r="A51" s="849" t="s">
        <v>302</v>
      </c>
      <c r="B51" s="930">
        <v>0</v>
      </c>
      <c r="C51" s="832">
        <f t="shared" si="8"/>
        <v>0</v>
      </c>
      <c r="D51" s="849">
        <v>0</v>
      </c>
      <c r="E51" s="830">
        <f t="shared" si="9"/>
        <v>0</v>
      </c>
      <c r="F51" s="816"/>
      <c r="G51" s="816"/>
      <c r="H51" s="816"/>
      <c r="I51" s="816"/>
      <c r="J51" s="816"/>
      <c r="K51" s="816"/>
      <c r="L51" s="814"/>
      <c r="M51" s="814"/>
    </row>
    <row r="52" spans="1:13" s="815" customFormat="1" ht="12">
      <c r="A52" s="849" t="s">
        <v>303</v>
      </c>
      <c r="B52" s="930">
        <v>0</v>
      </c>
      <c r="C52" s="832">
        <f t="shared" si="8"/>
        <v>0</v>
      </c>
      <c r="D52" s="849">
        <v>0</v>
      </c>
      <c r="E52" s="830">
        <f t="shared" si="9"/>
        <v>0</v>
      </c>
      <c r="F52" s="816"/>
      <c r="G52" s="816"/>
      <c r="H52" s="816"/>
      <c r="I52" s="816"/>
      <c r="J52" s="816"/>
      <c r="K52" s="816"/>
      <c r="L52" s="814"/>
      <c r="M52" s="814"/>
    </row>
    <row r="53" spans="1:13" s="815" customFormat="1" ht="12">
      <c r="A53" s="849" t="s">
        <v>304</v>
      </c>
      <c r="B53" s="930">
        <v>0</v>
      </c>
      <c r="C53" s="832">
        <f t="shared" si="8"/>
        <v>0</v>
      </c>
      <c r="D53" s="849">
        <v>0</v>
      </c>
      <c r="E53" s="830">
        <f t="shared" si="9"/>
        <v>0</v>
      </c>
      <c r="F53" s="816"/>
      <c r="G53" s="816"/>
      <c r="H53" s="816"/>
      <c r="I53" s="816"/>
      <c r="J53" s="816"/>
      <c r="K53" s="816"/>
      <c r="L53" s="814"/>
      <c r="M53" s="814"/>
    </row>
    <row r="54" spans="1:13" s="815" customFormat="1" ht="12">
      <c r="A54" s="849" t="s">
        <v>305</v>
      </c>
      <c r="B54" s="930">
        <v>0</v>
      </c>
      <c r="C54" s="832">
        <f t="shared" si="8"/>
        <v>0</v>
      </c>
      <c r="D54" s="849">
        <v>0</v>
      </c>
      <c r="E54" s="830">
        <f t="shared" si="9"/>
        <v>0</v>
      </c>
      <c r="F54" s="816"/>
      <c r="G54" s="816"/>
      <c r="H54" s="816"/>
      <c r="I54" s="816"/>
      <c r="J54" s="816"/>
      <c r="K54" s="816"/>
      <c r="L54" s="814"/>
      <c r="M54" s="814"/>
    </row>
    <row r="55" spans="1:13" s="815" customFormat="1" ht="12">
      <c r="A55" s="849" t="s">
        <v>306</v>
      </c>
      <c r="B55" s="930">
        <v>0</v>
      </c>
      <c r="C55" s="832">
        <f t="shared" si="8"/>
        <v>0</v>
      </c>
      <c r="D55" s="849">
        <v>0</v>
      </c>
      <c r="E55" s="830">
        <f t="shared" si="9"/>
        <v>0</v>
      </c>
      <c r="F55" s="816"/>
      <c r="G55" s="816"/>
      <c r="H55" s="816"/>
      <c r="I55" s="816"/>
      <c r="J55" s="816"/>
      <c r="K55" s="816"/>
      <c r="L55" s="814"/>
      <c r="M55" s="814"/>
    </row>
    <row r="56" spans="1:13" s="815" customFormat="1" ht="12">
      <c r="A56" s="849" t="s">
        <v>307</v>
      </c>
      <c r="B56" s="930">
        <v>0</v>
      </c>
      <c r="C56" s="832">
        <f t="shared" si="8"/>
        <v>0</v>
      </c>
      <c r="D56" s="849">
        <v>0</v>
      </c>
      <c r="E56" s="830">
        <f t="shared" si="9"/>
        <v>0</v>
      </c>
      <c r="F56" s="816"/>
      <c r="G56" s="816"/>
      <c r="H56" s="816"/>
      <c r="I56" s="816"/>
      <c r="J56" s="816"/>
      <c r="K56" s="816"/>
      <c r="L56" s="814"/>
      <c r="M56" s="814"/>
    </row>
    <row r="57" spans="1:13" s="815" customFormat="1" ht="12">
      <c r="A57" s="849" t="s">
        <v>308</v>
      </c>
      <c r="B57" s="930">
        <v>0</v>
      </c>
      <c r="C57" s="832">
        <f t="shared" si="8"/>
        <v>0</v>
      </c>
      <c r="D57" s="849">
        <v>0</v>
      </c>
      <c r="E57" s="830">
        <f t="shared" si="9"/>
        <v>0</v>
      </c>
      <c r="F57" s="816"/>
      <c r="G57" s="816"/>
      <c r="H57" s="816"/>
      <c r="I57" s="816"/>
      <c r="J57" s="816"/>
      <c r="K57" s="816"/>
      <c r="L57" s="814"/>
      <c r="M57" s="814"/>
    </row>
    <row r="58" spans="1:13" s="815" customFormat="1" ht="12">
      <c r="A58" s="849" t="s">
        <v>309</v>
      </c>
      <c r="B58" s="930">
        <v>0</v>
      </c>
      <c r="C58" s="832">
        <f t="shared" si="8"/>
        <v>0</v>
      </c>
      <c r="D58" s="849">
        <v>0</v>
      </c>
      <c r="E58" s="830">
        <f t="shared" si="9"/>
        <v>0</v>
      </c>
      <c r="F58" s="816"/>
      <c r="G58" s="816"/>
      <c r="H58" s="816"/>
      <c r="I58" s="816"/>
      <c r="J58" s="816"/>
      <c r="K58" s="816"/>
      <c r="L58" s="814"/>
      <c r="M58" s="814"/>
    </row>
    <row r="59" spans="1:13" s="815" customFormat="1" ht="12">
      <c r="A59" s="849" t="s">
        <v>310</v>
      </c>
      <c r="B59" s="930">
        <v>0</v>
      </c>
      <c r="C59" s="832">
        <f t="shared" si="8"/>
        <v>0</v>
      </c>
      <c r="D59" s="849">
        <v>0</v>
      </c>
      <c r="E59" s="830">
        <f t="shared" si="9"/>
        <v>0</v>
      </c>
      <c r="F59" s="816"/>
      <c r="G59" s="816"/>
      <c r="H59" s="816"/>
      <c r="I59" s="816"/>
      <c r="J59" s="816"/>
      <c r="K59" s="816"/>
      <c r="L59" s="814"/>
      <c r="M59" s="814"/>
    </row>
    <row r="60" spans="1:13" s="815" customFormat="1" ht="12">
      <c r="A60" s="849" t="s">
        <v>311</v>
      </c>
      <c r="B60" s="930">
        <v>0</v>
      </c>
      <c r="C60" s="832">
        <f t="shared" si="8"/>
        <v>0</v>
      </c>
      <c r="D60" s="849">
        <v>0</v>
      </c>
      <c r="E60" s="830">
        <f t="shared" si="9"/>
        <v>0</v>
      </c>
      <c r="F60" s="816"/>
      <c r="G60" s="816"/>
      <c r="H60" s="816"/>
      <c r="I60" s="816"/>
      <c r="J60" s="816"/>
      <c r="K60" s="816"/>
      <c r="L60" s="814"/>
      <c r="M60" s="814"/>
    </row>
    <row r="61" spans="1:13" s="815" customFormat="1" ht="12">
      <c r="A61" s="849" t="s">
        <v>312</v>
      </c>
      <c r="B61" s="930">
        <v>0</v>
      </c>
      <c r="C61" s="832">
        <f t="shared" si="8"/>
        <v>0</v>
      </c>
      <c r="D61" s="849">
        <v>0</v>
      </c>
      <c r="E61" s="830">
        <f t="shared" si="9"/>
        <v>0</v>
      </c>
      <c r="F61" s="816"/>
      <c r="G61" s="816"/>
      <c r="H61" s="816"/>
      <c r="I61" s="816"/>
      <c r="J61" s="816"/>
      <c r="K61" s="816"/>
      <c r="L61" s="814"/>
      <c r="M61" s="814"/>
    </row>
    <row r="62" spans="1:13" s="815" customFormat="1" ht="12">
      <c r="A62" s="849" t="s">
        <v>313</v>
      </c>
      <c r="B62" s="930">
        <v>0</v>
      </c>
      <c r="C62" s="832">
        <f t="shared" si="8"/>
        <v>0</v>
      </c>
      <c r="D62" s="849">
        <v>0</v>
      </c>
      <c r="E62" s="830">
        <f t="shared" si="9"/>
        <v>0</v>
      </c>
      <c r="F62" s="816"/>
      <c r="G62" s="816"/>
      <c r="H62" s="816"/>
      <c r="I62" s="816"/>
      <c r="J62" s="816"/>
      <c r="K62" s="816"/>
      <c r="L62" s="814"/>
      <c r="M62" s="814"/>
    </row>
    <row r="63" spans="1:13" s="815" customFormat="1" ht="12">
      <c r="A63" s="849" t="s">
        <v>314</v>
      </c>
      <c r="B63" s="930">
        <v>0</v>
      </c>
      <c r="C63" s="832">
        <f t="shared" si="8"/>
        <v>0</v>
      </c>
      <c r="D63" s="849">
        <v>0</v>
      </c>
      <c r="E63" s="830">
        <f t="shared" si="9"/>
        <v>0</v>
      </c>
      <c r="F63" s="816"/>
      <c r="G63" s="816"/>
      <c r="H63" s="816"/>
      <c r="I63" s="816"/>
      <c r="J63" s="816"/>
      <c r="K63" s="816"/>
      <c r="L63" s="814"/>
      <c r="M63" s="814"/>
    </row>
    <row r="64" spans="1:13" s="815" customFormat="1" ht="12">
      <c r="A64" s="849" t="s">
        <v>315</v>
      </c>
      <c r="B64" s="930">
        <v>0</v>
      </c>
      <c r="C64" s="832">
        <f t="shared" si="8"/>
        <v>0</v>
      </c>
      <c r="D64" s="849">
        <v>0</v>
      </c>
      <c r="E64" s="830">
        <f t="shared" si="9"/>
        <v>0</v>
      </c>
      <c r="F64" s="816"/>
      <c r="G64" s="816"/>
      <c r="H64" s="816"/>
      <c r="I64" s="816"/>
      <c r="J64" s="816"/>
      <c r="K64" s="816"/>
      <c r="L64" s="814"/>
      <c r="M64" s="814"/>
    </row>
    <row r="65" spans="1:41" s="815" customFormat="1" ht="12">
      <c r="A65" s="849" t="s">
        <v>316</v>
      </c>
      <c r="B65" s="930">
        <v>0</v>
      </c>
      <c r="C65" s="832">
        <f t="shared" si="8"/>
        <v>0</v>
      </c>
      <c r="D65" s="849">
        <v>0</v>
      </c>
      <c r="E65" s="830">
        <f t="shared" si="9"/>
        <v>0</v>
      </c>
      <c r="F65" s="816"/>
      <c r="G65" s="816"/>
      <c r="H65" s="816"/>
      <c r="I65" s="816"/>
      <c r="J65" s="816"/>
      <c r="K65" s="816"/>
      <c r="L65" s="814"/>
      <c r="M65" s="814"/>
    </row>
    <row r="66" spans="1:41" s="815" customFormat="1" ht="12">
      <c r="A66" s="849" t="s">
        <v>317</v>
      </c>
      <c r="B66" s="930">
        <v>0</v>
      </c>
      <c r="C66" s="832">
        <f t="shared" si="8"/>
        <v>0</v>
      </c>
      <c r="D66" s="849">
        <v>0</v>
      </c>
      <c r="E66" s="830">
        <f t="shared" si="9"/>
        <v>0</v>
      </c>
      <c r="F66" s="816"/>
      <c r="G66" s="816"/>
      <c r="H66" s="816"/>
      <c r="I66" s="816"/>
      <c r="J66" s="816"/>
      <c r="K66" s="816"/>
      <c r="L66" s="814"/>
      <c r="M66" s="814"/>
    </row>
    <row r="67" spans="1:41" s="815" customFormat="1" ht="12">
      <c r="A67" s="849" t="s">
        <v>318</v>
      </c>
      <c r="B67" s="930">
        <v>0</v>
      </c>
      <c r="C67" s="832">
        <f t="shared" si="8"/>
        <v>0</v>
      </c>
      <c r="D67" s="849">
        <v>0</v>
      </c>
      <c r="E67" s="830">
        <f t="shared" si="9"/>
        <v>0</v>
      </c>
      <c r="F67" s="816"/>
      <c r="G67" s="816"/>
      <c r="H67" s="816"/>
      <c r="I67" s="816"/>
      <c r="J67" s="816"/>
      <c r="K67" s="816"/>
      <c r="L67" s="814"/>
      <c r="M67" s="814"/>
    </row>
    <row r="68" spans="1:41" s="815" customFormat="1" ht="12">
      <c r="A68" s="849"/>
      <c r="B68" s="930"/>
      <c r="C68" s="832">
        <f t="shared" si="8"/>
        <v>0</v>
      </c>
      <c r="D68" s="849"/>
      <c r="E68" s="830">
        <f t="shared" si="9"/>
        <v>0</v>
      </c>
      <c r="F68" s="816"/>
      <c r="G68" s="816"/>
      <c r="H68" s="816"/>
      <c r="I68" s="816"/>
      <c r="J68" s="816"/>
      <c r="K68" s="816"/>
      <c r="L68" s="814"/>
      <c r="M68" s="814"/>
    </row>
    <row r="69" spans="1:41" s="815" customFormat="1" ht="12">
      <c r="A69" s="833" t="s">
        <v>380</v>
      </c>
      <c r="B69" s="931">
        <f>SUM(B38:B68)</f>
        <v>374088.61</v>
      </c>
      <c r="C69" s="835"/>
      <c r="D69" s="836"/>
      <c r="E69" s="834">
        <f>SUM(E38:E68)</f>
        <v>0</v>
      </c>
      <c r="F69" s="837"/>
      <c r="G69" s="837"/>
      <c r="H69" s="837"/>
      <c r="I69" s="837"/>
      <c r="J69" s="837"/>
      <c r="K69" s="837"/>
    </row>
    <row r="70" spans="1:41" s="815" customFormat="1" ht="14.25" customHeight="1">
      <c r="A70" s="837"/>
      <c r="B70" s="837"/>
      <c r="C70" s="837"/>
      <c r="D70" s="837"/>
      <c r="E70" s="837"/>
      <c r="F70" s="837"/>
      <c r="G70" s="837"/>
      <c r="H70" s="837"/>
      <c r="I70" s="837"/>
      <c r="J70" s="837"/>
      <c r="K70" s="837"/>
    </row>
    <row r="71" spans="1:41" s="815" customFormat="1" ht="16.5" customHeight="1">
      <c r="A71" s="1102" t="s">
        <v>233</v>
      </c>
      <c r="B71" s="1102"/>
      <c r="C71" s="1102"/>
      <c r="D71" s="1102"/>
      <c r="E71" s="1102"/>
      <c r="F71" s="1102"/>
      <c r="G71" s="1102"/>
      <c r="H71" s="1102"/>
      <c r="I71" s="1102"/>
      <c r="J71" s="1102"/>
      <c r="K71" s="1102"/>
    </row>
    <row r="72" spans="1:41" s="815" customFormat="1" ht="21.75" customHeight="1">
      <c r="A72" s="838"/>
      <c r="B72" s="838"/>
      <c r="C72" s="838"/>
      <c r="D72" s="838"/>
      <c r="E72" s="838"/>
      <c r="F72" s="838"/>
      <c r="G72" s="838"/>
      <c r="H72" s="838"/>
      <c r="I72" s="838"/>
      <c r="J72" s="838"/>
      <c r="K72" s="838"/>
      <c r="P72" s="829">
        <f>IF($E$69-$O$74&gt;0,$E$69-$O$74,0)</f>
        <v>0</v>
      </c>
    </row>
    <row r="73" spans="1:41" s="815" customFormat="1" ht="12">
      <c r="A73" s="1099" t="s">
        <v>409</v>
      </c>
      <c r="B73" s="1104" t="s">
        <v>243</v>
      </c>
      <c r="C73" s="1104"/>
      <c r="D73" s="1104"/>
      <c r="E73" s="1104"/>
      <c r="F73" s="1104"/>
      <c r="G73" s="1104"/>
      <c r="H73" s="1104"/>
      <c r="I73" s="1104"/>
      <c r="J73" s="1104"/>
      <c r="K73" s="1104"/>
      <c r="L73" s="1104"/>
      <c r="M73" s="1104"/>
      <c r="N73" s="1104"/>
      <c r="O73" s="1104"/>
      <c r="P73" s="1101" t="s">
        <v>231</v>
      </c>
      <c r="Q73" s="1101"/>
      <c r="R73" s="1101"/>
      <c r="S73" s="1101"/>
      <c r="T73" s="1101"/>
      <c r="U73" s="1101"/>
      <c r="V73" s="1101"/>
      <c r="W73" s="1101"/>
      <c r="X73" s="1101"/>
      <c r="Y73" s="1101"/>
      <c r="Z73" s="1101"/>
      <c r="AA73" s="1101"/>
      <c r="AB73" s="1101"/>
      <c r="AC73" s="1101"/>
      <c r="AD73" s="1101"/>
      <c r="AE73" s="1101"/>
      <c r="AF73" s="1101"/>
      <c r="AG73" s="1101"/>
      <c r="AH73" s="1101"/>
      <c r="AI73" s="1101"/>
      <c r="AJ73" s="1101"/>
      <c r="AK73" s="1101"/>
      <c r="AL73" s="1101"/>
      <c r="AM73" s="1101"/>
      <c r="AN73" s="1101"/>
      <c r="AO73" s="1101"/>
    </row>
    <row r="74" spans="1:41" s="815" customFormat="1" ht="12">
      <c r="A74" s="1100"/>
      <c r="B74" s="839">
        <v>1</v>
      </c>
      <c r="C74" s="839">
        <f>B74+1</f>
        <v>2</v>
      </c>
      <c r="D74" s="839">
        <f t="shared" ref="D74:O74" si="10">C74+1</f>
        <v>3</v>
      </c>
      <c r="E74" s="839">
        <f t="shared" si="10"/>
        <v>4</v>
      </c>
      <c r="F74" s="839">
        <f t="shared" si="10"/>
        <v>5</v>
      </c>
      <c r="G74" s="839">
        <f t="shared" si="10"/>
        <v>6</v>
      </c>
      <c r="H74" s="839">
        <f t="shared" si="10"/>
        <v>7</v>
      </c>
      <c r="I74" s="839">
        <f t="shared" si="10"/>
        <v>8</v>
      </c>
      <c r="J74" s="839">
        <f t="shared" si="10"/>
        <v>9</v>
      </c>
      <c r="K74" s="839">
        <f t="shared" si="10"/>
        <v>10</v>
      </c>
      <c r="L74" s="839">
        <f t="shared" si="10"/>
        <v>11</v>
      </c>
      <c r="M74" s="839">
        <f t="shared" si="10"/>
        <v>12</v>
      </c>
      <c r="N74" s="839">
        <f t="shared" si="10"/>
        <v>13</v>
      </c>
      <c r="O74" s="839">
        <f t="shared" si="10"/>
        <v>14</v>
      </c>
      <c r="P74" s="840">
        <f>IF(P72&gt;0,1,0)</f>
        <v>0</v>
      </c>
      <c r="Q74" s="840">
        <f>IF($P$72&gt;0,IF(AND(0&lt;P74,P74&lt;$P$72),P74+1,0),0)</f>
        <v>0</v>
      </c>
      <c r="R74" s="840">
        <f t="shared" ref="R74:AO74" si="11">IF($P$72&gt;0,IF(AND(0&lt;Q74,Q74&lt;$P$72),Q74+1,0),0)</f>
        <v>0</v>
      </c>
      <c r="S74" s="840">
        <f t="shared" si="11"/>
        <v>0</v>
      </c>
      <c r="T74" s="840">
        <f t="shared" si="11"/>
        <v>0</v>
      </c>
      <c r="U74" s="840">
        <f t="shared" si="11"/>
        <v>0</v>
      </c>
      <c r="V74" s="840">
        <f t="shared" si="11"/>
        <v>0</v>
      </c>
      <c r="W74" s="840">
        <f t="shared" si="11"/>
        <v>0</v>
      </c>
      <c r="X74" s="840">
        <f t="shared" si="11"/>
        <v>0</v>
      </c>
      <c r="Y74" s="840">
        <f t="shared" si="11"/>
        <v>0</v>
      </c>
      <c r="Z74" s="840">
        <f t="shared" si="11"/>
        <v>0</v>
      </c>
      <c r="AA74" s="840">
        <f t="shared" si="11"/>
        <v>0</v>
      </c>
      <c r="AB74" s="840">
        <f t="shared" si="11"/>
        <v>0</v>
      </c>
      <c r="AC74" s="840">
        <f t="shared" si="11"/>
        <v>0</v>
      </c>
      <c r="AD74" s="840">
        <f t="shared" si="11"/>
        <v>0</v>
      </c>
      <c r="AE74" s="840">
        <f t="shared" si="11"/>
        <v>0</v>
      </c>
      <c r="AF74" s="840">
        <f t="shared" si="11"/>
        <v>0</v>
      </c>
      <c r="AG74" s="840">
        <f t="shared" si="11"/>
        <v>0</v>
      </c>
      <c r="AH74" s="840">
        <f t="shared" si="11"/>
        <v>0</v>
      </c>
      <c r="AI74" s="840">
        <f t="shared" si="11"/>
        <v>0</v>
      </c>
      <c r="AJ74" s="840">
        <f t="shared" si="11"/>
        <v>0</v>
      </c>
      <c r="AK74" s="840">
        <f t="shared" si="11"/>
        <v>0</v>
      </c>
      <c r="AL74" s="840">
        <f t="shared" si="11"/>
        <v>0</v>
      </c>
      <c r="AM74" s="840">
        <f t="shared" si="11"/>
        <v>0</v>
      </c>
      <c r="AN74" s="840">
        <f t="shared" si="11"/>
        <v>0</v>
      </c>
      <c r="AO74" s="840">
        <f t="shared" si="11"/>
        <v>0</v>
      </c>
    </row>
    <row r="75" spans="1:41" s="815" customFormat="1" ht="12">
      <c r="A75" s="841" t="s">
        <v>383</v>
      </c>
      <c r="B75" s="842">
        <f t="shared" ref="B75:N75" si="12">D12</f>
        <v>-558937.21000000008</v>
      </c>
      <c r="C75" s="842">
        <f t="shared" si="12"/>
        <v>-1032015.515</v>
      </c>
      <c r="D75" s="842">
        <f t="shared" si="12"/>
        <v>0</v>
      </c>
      <c r="E75" s="842">
        <f t="shared" si="12"/>
        <v>0</v>
      </c>
      <c r="F75" s="842">
        <f t="shared" si="12"/>
        <v>0</v>
      </c>
      <c r="G75" s="842">
        <f t="shared" si="12"/>
        <v>0</v>
      </c>
      <c r="H75" s="842">
        <f t="shared" si="12"/>
        <v>0</v>
      </c>
      <c r="I75" s="842">
        <f t="shared" si="12"/>
        <v>0</v>
      </c>
      <c r="J75" s="842">
        <f t="shared" si="12"/>
        <v>0</v>
      </c>
      <c r="K75" s="842">
        <f t="shared" si="12"/>
        <v>0</v>
      </c>
      <c r="L75" s="842">
        <f t="shared" si="12"/>
        <v>0</v>
      </c>
      <c r="M75" s="842">
        <f t="shared" si="12"/>
        <v>0</v>
      </c>
      <c r="N75" s="842">
        <f t="shared" si="12"/>
        <v>0</v>
      </c>
      <c r="O75" s="842">
        <f>N75</f>
        <v>0</v>
      </c>
      <c r="P75" s="842">
        <f>N(AND(P74&gt;0,$O$75&gt;0)*$O$75)</f>
        <v>0</v>
      </c>
      <c r="Q75" s="842">
        <f t="shared" ref="Q75:Y75" si="13">N(AND(Q74&gt;0,$O$75&gt;0)*$O$75)</f>
        <v>0</v>
      </c>
      <c r="R75" s="842">
        <f t="shared" si="13"/>
        <v>0</v>
      </c>
      <c r="S75" s="842">
        <f t="shared" si="13"/>
        <v>0</v>
      </c>
      <c r="T75" s="842">
        <f t="shared" si="13"/>
        <v>0</v>
      </c>
      <c r="U75" s="842">
        <f t="shared" si="13"/>
        <v>0</v>
      </c>
      <c r="V75" s="842">
        <f t="shared" si="13"/>
        <v>0</v>
      </c>
      <c r="W75" s="842">
        <f t="shared" si="13"/>
        <v>0</v>
      </c>
      <c r="X75" s="842">
        <f t="shared" si="13"/>
        <v>0</v>
      </c>
      <c r="Y75" s="842">
        <f t="shared" si="13"/>
        <v>0</v>
      </c>
      <c r="Z75" s="842">
        <f t="shared" ref="Z75:AO75" si="14">N(AND(Z74&gt;0,$O$75&gt;0)*$O$75)</f>
        <v>0</v>
      </c>
      <c r="AA75" s="842">
        <f t="shared" si="14"/>
        <v>0</v>
      </c>
      <c r="AB75" s="842">
        <f t="shared" si="14"/>
        <v>0</v>
      </c>
      <c r="AC75" s="842">
        <f t="shared" si="14"/>
        <v>0</v>
      </c>
      <c r="AD75" s="842">
        <f t="shared" si="14"/>
        <v>0</v>
      </c>
      <c r="AE75" s="842">
        <f t="shared" si="14"/>
        <v>0</v>
      </c>
      <c r="AF75" s="842">
        <f t="shared" si="14"/>
        <v>0</v>
      </c>
      <c r="AG75" s="842">
        <f t="shared" si="14"/>
        <v>0</v>
      </c>
      <c r="AH75" s="842">
        <f t="shared" si="14"/>
        <v>0</v>
      </c>
      <c r="AI75" s="842">
        <f t="shared" si="14"/>
        <v>0</v>
      </c>
      <c r="AJ75" s="842">
        <f t="shared" si="14"/>
        <v>0</v>
      </c>
      <c r="AK75" s="842">
        <f t="shared" si="14"/>
        <v>0</v>
      </c>
      <c r="AL75" s="842">
        <f t="shared" si="14"/>
        <v>0</v>
      </c>
      <c r="AM75" s="842">
        <f t="shared" si="14"/>
        <v>0</v>
      </c>
      <c r="AN75" s="842">
        <f t="shared" si="14"/>
        <v>0</v>
      </c>
      <c r="AO75" s="842">
        <f t="shared" si="14"/>
        <v>0</v>
      </c>
    </row>
    <row r="76" spans="1:41" s="815" customFormat="1" ht="12">
      <c r="A76" s="841" t="s">
        <v>192</v>
      </c>
      <c r="B76" s="842"/>
      <c r="C76" s="842"/>
      <c r="D76" s="842"/>
      <c r="E76" s="842"/>
      <c r="F76" s="842"/>
      <c r="G76" s="842"/>
      <c r="H76" s="842"/>
      <c r="I76" s="842"/>
      <c r="J76" s="842"/>
      <c r="K76" s="842"/>
      <c r="L76" s="842"/>
      <c r="M76" s="842"/>
      <c r="N76" s="842"/>
      <c r="O76" s="818">
        <f>IF(Q6-Q9&gt;0,NPV(4%,P75:AO75),0)</f>
        <v>0</v>
      </c>
      <c r="P76" s="824"/>
      <c r="Q76" s="825"/>
    </row>
    <row r="77" spans="1:41" s="815" customFormat="1" ht="12">
      <c r="A77" s="834" t="s">
        <v>193</v>
      </c>
      <c r="B77" s="843">
        <f>SUM(B75:B76)</f>
        <v>-558937.21000000008</v>
      </c>
      <c r="C77" s="843">
        <f>SUM(C75:C76)</f>
        <v>-1032015.515</v>
      </c>
      <c r="D77" s="843">
        <f>SUM(D75:D76)</f>
        <v>0</v>
      </c>
      <c r="E77" s="843">
        <f>SUM(E75:E76)</f>
        <v>0</v>
      </c>
      <c r="F77" s="843">
        <f>SUM(F75:F76)</f>
        <v>0</v>
      </c>
      <c r="G77" s="843">
        <f t="shared" ref="G77:O77" si="15">SUM(G75:G76)</f>
        <v>0</v>
      </c>
      <c r="H77" s="843">
        <f t="shared" si="15"/>
        <v>0</v>
      </c>
      <c r="I77" s="843">
        <f t="shared" si="15"/>
        <v>0</v>
      </c>
      <c r="J77" s="843">
        <f t="shared" si="15"/>
        <v>0</v>
      </c>
      <c r="K77" s="843">
        <f t="shared" si="15"/>
        <v>0</v>
      </c>
      <c r="L77" s="843">
        <f t="shared" si="15"/>
        <v>0</v>
      </c>
      <c r="M77" s="843">
        <f t="shared" si="15"/>
        <v>0</v>
      </c>
      <c r="N77" s="843">
        <f t="shared" si="15"/>
        <v>0</v>
      </c>
      <c r="O77" s="843">
        <f t="shared" si="15"/>
        <v>0</v>
      </c>
      <c r="P77" s="826"/>
      <c r="Q77" s="827"/>
    </row>
    <row r="78" spans="1:41">
      <c r="A78" s="22"/>
      <c r="C78" s="22"/>
      <c r="D78" s="22"/>
    </row>
    <row r="79" spans="1:41">
      <c r="A79" s="22"/>
      <c r="C79" s="22"/>
      <c r="D79" s="22"/>
      <c r="O79" s="823"/>
    </row>
  </sheetData>
  <sheetProtection sheet="1" objects="1" scenarios="1" formatColumns="0"/>
  <mergeCells count="9">
    <mergeCell ref="P73:AO73"/>
    <mergeCell ref="A71:K71"/>
    <mergeCell ref="A2:L2"/>
    <mergeCell ref="B73:O73"/>
    <mergeCell ref="A1:F1"/>
    <mergeCell ref="A24:D24"/>
    <mergeCell ref="A23:D23"/>
    <mergeCell ref="A27:K33"/>
    <mergeCell ref="A73:A74"/>
  </mergeCells>
  <phoneticPr fontId="151" type="noConversion"/>
  <conditionalFormatting sqref="B15">
    <cfRule type="cellIs" dxfId="11" priority="5" operator="greaterThan">
      <formula>0</formula>
    </cfRule>
  </conditionalFormatting>
  <conditionalFormatting sqref="B16">
    <cfRule type="cellIs" dxfId="10" priority="4" operator="greaterThan">
      <formula>$B$4</formula>
    </cfRule>
  </conditionalFormatting>
  <conditionalFormatting sqref="D15">
    <cfRule type="containsText" dxfId="9" priority="3" operator="containsText" text="&gt;0">
      <formula>NOT(ISERROR(SEARCH("&gt;0",D15)))</formula>
    </cfRule>
  </conditionalFormatting>
  <conditionalFormatting sqref="C15">
    <cfRule type="containsText" dxfId="8" priority="2" operator="containsText" text="&gt;0">
      <formula>NOT(ISERROR(SEARCH("&gt;0",C15)))</formula>
    </cfRule>
  </conditionalFormatting>
  <conditionalFormatting sqref="B17">
    <cfRule type="cellIs" dxfId="7" priority="1" operator="greaterThan">
      <formula>$B$4</formula>
    </cfRule>
  </conditionalFormatting>
  <pageMargins left="0.25" right="0.25" top="0.75" bottom="0.75" header="0.3" footer="0.3"/>
  <pageSetup scale="26" fitToHeight="0" orientation="landscape" r:id="rId1"/>
  <headerFooter>
    <oddHeader>&amp;C&amp;"Arial,Bold"&amp;16 &amp;K03+0009. RENTABILITATE INVESTITIE</oddHeader>
  </headerFooter>
</worksheet>
</file>

<file path=xl/worksheets/sheet15.xml><?xml version="1.0" encoding="utf-8"?>
<worksheet xmlns="http://schemas.openxmlformats.org/spreadsheetml/2006/main" xmlns:r="http://schemas.openxmlformats.org/officeDocument/2006/relationships">
  <sheetPr>
    <tabColor rgb="FFFF0000"/>
    <pageSetUpPr fitToPage="1"/>
  </sheetPr>
  <dimension ref="A1:Z47"/>
  <sheetViews>
    <sheetView topLeftCell="A7" workbookViewId="0">
      <selection activeCell="E19" sqref="E19"/>
    </sheetView>
  </sheetViews>
  <sheetFormatPr defaultRowHeight="15"/>
  <cols>
    <col min="1" max="1" width="37.7109375" style="40" customWidth="1"/>
    <col min="2" max="2" width="5" style="40" customWidth="1"/>
    <col min="3" max="3" width="18.7109375" style="811" customWidth="1"/>
    <col min="4" max="4" width="10.28515625" style="811" hidden="1" customWidth="1"/>
    <col min="5" max="12" width="19" style="40" customWidth="1"/>
    <col min="13" max="18" width="19" style="401" customWidth="1"/>
    <col min="19" max="25" width="7" style="401" customWidth="1"/>
    <col min="26" max="26" width="9.140625" style="497"/>
    <col min="27" max="16384" width="9.140625" style="386"/>
  </cols>
  <sheetData>
    <row r="1" spans="1:26" s="851" customFormat="1" ht="19.5" customHeight="1">
      <c r="A1" s="383" t="s">
        <v>867</v>
      </c>
      <c r="B1" s="383"/>
      <c r="C1" s="383"/>
      <c r="D1" s="383"/>
      <c r="E1" s="384"/>
      <c r="F1" s="384"/>
      <c r="G1" s="384"/>
      <c r="H1" s="384"/>
      <c r="I1" s="384"/>
      <c r="J1" s="384"/>
      <c r="K1" s="384"/>
      <c r="L1" s="384"/>
      <c r="M1" s="385"/>
      <c r="N1" s="385"/>
      <c r="O1" s="385"/>
      <c r="P1" s="385"/>
      <c r="Q1" s="385"/>
      <c r="R1" s="385"/>
      <c r="S1" s="385"/>
      <c r="T1" s="385"/>
      <c r="U1" s="385"/>
      <c r="V1" s="385"/>
      <c r="W1" s="385"/>
      <c r="X1" s="385"/>
      <c r="Y1" s="385"/>
      <c r="Z1" s="850"/>
    </row>
    <row r="2" spans="1:26" ht="39" customHeight="1">
      <c r="A2" s="1111"/>
      <c r="B2" s="1111"/>
      <c r="C2" s="1111"/>
      <c r="D2" s="1111"/>
      <c r="E2" s="1111"/>
      <c r="F2" s="1111"/>
      <c r="G2" s="1111"/>
      <c r="H2" s="1111"/>
      <c r="I2" s="1111"/>
      <c r="J2" s="1103"/>
      <c r="K2" s="1103"/>
      <c r="L2" s="1103"/>
      <c r="M2" s="386"/>
      <c r="N2" s="386"/>
      <c r="O2" s="386"/>
      <c r="P2" s="386"/>
      <c r="Q2" s="386"/>
      <c r="R2" s="386"/>
      <c r="S2" s="386"/>
      <c r="T2" s="386"/>
      <c r="U2" s="386"/>
      <c r="V2" s="386"/>
      <c r="W2" s="386"/>
      <c r="X2" s="386"/>
      <c r="Y2" s="386"/>
      <c r="Z2" s="401"/>
    </row>
    <row r="3" spans="1:26" s="683" customFormat="1" ht="23.25" customHeight="1">
      <c r="A3" s="41"/>
      <c r="B3" s="33"/>
      <c r="C3" s="78"/>
      <c r="D3" s="33" t="s">
        <v>524</v>
      </c>
      <c r="E3" s="1112" t="s">
        <v>556</v>
      </c>
      <c r="F3" s="1112"/>
      <c r="G3" s="1112"/>
      <c r="H3" s="1112"/>
      <c r="I3" s="1112"/>
      <c r="J3" s="1112"/>
      <c r="K3" s="1112"/>
      <c r="L3" s="1112"/>
      <c r="M3" s="1112"/>
      <c r="N3" s="1112"/>
      <c r="O3" s="1112"/>
      <c r="P3" s="1112"/>
      <c r="Q3" s="1112"/>
      <c r="R3" s="1112"/>
      <c r="Z3" s="684"/>
    </row>
    <row r="4" spans="1:26" s="398" customFormat="1">
      <c r="A4" s="387" t="s">
        <v>560</v>
      </c>
      <c r="B4" s="36"/>
      <c r="C4" s="388" t="s">
        <v>363</v>
      </c>
      <c r="D4" s="389">
        <v>0</v>
      </c>
      <c r="E4" s="390">
        <v>1</v>
      </c>
      <c r="F4" s="390">
        <v>2</v>
      </c>
      <c r="G4" s="390">
        <v>3</v>
      </c>
      <c r="H4" s="390">
        <v>4</v>
      </c>
      <c r="I4" s="390">
        <v>5</v>
      </c>
      <c r="J4" s="390">
        <v>6</v>
      </c>
      <c r="K4" s="390">
        <v>7</v>
      </c>
      <c r="L4" s="390">
        <v>8</v>
      </c>
      <c r="M4" s="390">
        <v>9</v>
      </c>
      <c r="N4" s="390">
        <v>10</v>
      </c>
      <c r="O4" s="390">
        <v>11</v>
      </c>
      <c r="P4" s="390">
        <v>12</v>
      </c>
      <c r="Q4" s="390">
        <v>13</v>
      </c>
      <c r="R4" s="390">
        <v>14</v>
      </c>
      <c r="Z4" s="615"/>
    </row>
    <row r="5" spans="1:26" s="398" customFormat="1">
      <c r="A5" s="391" t="s">
        <v>126</v>
      </c>
      <c r="B5" s="28"/>
      <c r="C5" s="800">
        <f>SUM(E5:R5)</f>
        <v>2696736</v>
      </c>
      <c r="D5" s="806"/>
      <c r="E5" s="806">
        <f>' Proiectii financiare_V,Ch act'!D110-SUM(' Proiectii financiare_V,Ch act'!D102:D103)</f>
        <v>192624</v>
      </c>
      <c r="F5" s="806">
        <f>' Proiectii financiare_V,Ch act'!E110-SUM(' Proiectii financiare_V,Ch act'!E102:E103)</f>
        <v>192624</v>
      </c>
      <c r="G5" s="806">
        <f>' Proiectii financiare_V,Ch act'!F110-SUM(' Proiectii financiare_V,Ch act'!F102:F103)</f>
        <v>192624</v>
      </c>
      <c r="H5" s="806">
        <f>' Proiectii financiare_V,Ch act'!G110-SUM(' Proiectii financiare_V,Ch act'!G102:G103)</f>
        <v>192624</v>
      </c>
      <c r="I5" s="806">
        <f>' Proiectii financiare_V,Ch act'!H110-SUM(' Proiectii financiare_V,Ch act'!H102:H103)</f>
        <v>192624</v>
      </c>
      <c r="J5" s="806">
        <f>' Proiectii financiare_V,Ch act'!I110-SUM(' Proiectii financiare_V,Ch act'!I102:I103)</f>
        <v>192624</v>
      </c>
      <c r="K5" s="806">
        <f>' Proiectii financiare_V,Ch act'!J110-SUM(' Proiectii financiare_V,Ch act'!J102:J103)</f>
        <v>192624</v>
      </c>
      <c r="L5" s="806">
        <f>' Proiectii financiare_V,Ch act'!K110-SUM(' Proiectii financiare_V,Ch act'!K102:K103)</f>
        <v>192624</v>
      </c>
      <c r="M5" s="806">
        <f>' Proiectii financiare_V,Ch act'!L110-SUM(' Proiectii financiare_V,Ch act'!L102:L103)</f>
        <v>192624</v>
      </c>
      <c r="N5" s="806">
        <f>' Proiectii financiare_V,Ch act'!M110-SUM(' Proiectii financiare_V,Ch act'!M102:M103)</f>
        <v>192624</v>
      </c>
      <c r="O5" s="806">
        <f>' Proiectii financiare_V,Ch act'!N110-SUM(' Proiectii financiare_V,Ch act'!N102:N103)</f>
        <v>192624</v>
      </c>
      <c r="P5" s="806">
        <f>' Proiectii financiare_V,Ch act'!O110-SUM(' Proiectii financiare_V,Ch act'!O102:O103)</f>
        <v>192624</v>
      </c>
      <c r="Q5" s="806">
        <f>' Proiectii financiare_V,Ch act'!P110-SUM(' Proiectii financiare_V,Ch act'!P102:P103)</f>
        <v>192624</v>
      </c>
      <c r="R5" s="806">
        <f>' Proiectii financiare_V,Ch act'!Q110-SUM(' Proiectii financiare_V,Ch act'!Q102:Q103)</f>
        <v>192624</v>
      </c>
      <c r="Z5" s="615"/>
    </row>
    <row r="6" spans="1:26" s="398" customFormat="1">
      <c r="A6" s="392" t="s">
        <v>128</v>
      </c>
      <c r="B6" s="80"/>
      <c r="C6" s="799">
        <f>SUM(E6:R6)</f>
        <v>21156162.440000005</v>
      </c>
      <c r="D6" s="796"/>
      <c r="E6" s="796">
        <f>' Proiectii financiare_V,Ch act'!D151</f>
        <v>1511154.46</v>
      </c>
      <c r="F6" s="796">
        <f>' Proiectii financiare_V,Ch act'!E151</f>
        <v>1511154.46</v>
      </c>
      <c r="G6" s="796">
        <f>' Proiectii financiare_V,Ch act'!F151</f>
        <v>1511154.46</v>
      </c>
      <c r="H6" s="796">
        <f>' Proiectii financiare_V,Ch act'!G151</f>
        <v>1511154.46</v>
      </c>
      <c r="I6" s="796">
        <f>' Proiectii financiare_V,Ch act'!H151</f>
        <v>1511154.46</v>
      </c>
      <c r="J6" s="796">
        <f>' Proiectii financiare_V,Ch act'!I151</f>
        <v>1511154.46</v>
      </c>
      <c r="K6" s="796">
        <f>' Proiectii financiare_V,Ch act'!J151</f>
        <v>1511154.46</v>
      </c>
      <c r="L6" s="796">
        <f>' Proiectii financiare_V,Ch act'!K151</f>
        <v>1511154.46</v>
      </c>
      <c r="M6" s="796">
        <f>' Proiectii financiare_V,Ch act'!L151</f>
        <v>1511154.46</v>
      </c>
      <c r="N6" s="796">
        <f>' Proiectii financiare_V,Ch act'!M151</f>
        <v>1511154.46</v>
      </c>
      <c r="O6" s="796">
        <f>' Proiectii financiare_V,Ch act'!N151</f>
        <v>1511154.46</v>
      </c>
      <c r="P6" s="796">
        <f>' Proiectii financiare_V,Ch act'!O151</f>
        <v>1511154.46</v>
      </c>
      <c r="Q6" s="796">
        <f>' Proiectii financiare_V,Ch act'!P151</f>
        <v>1511154.46</v>
      </c>
      <c r="R6" s="796">
        <f>' Proiectii financiare_V,Ch act'!Q151</f>
        <v>1511154.46</v>
      </c>
      <c r="Z6" s="615"/>
    </row>
    <row r="7" spans="1:26" s="674" customFormat="1" ht="25.5">
      <c r="A7" s="393" t="s">
        <v>561</v>
      </c>
      <c r="B7" s="79"/>
      <c r="C7" s="801">
        <f>C5-C6</f>
        <v>-18459426.440000005</v>
      </c>
      <c r="D7" s="482"/>
      <c r="E7" s="482">
        <f>E5-E6</f>
        <v>-1318530.46</v>
      </c>
      <c r="F7" s="482">
        <f t="shared" ref="F7:R7" si="0">F5-F6</f>
        <v>-1318530.46</v>
      </c>
      <c r="G7" s="482">
        <f t="shared" si="0"/>
        <v>-1318530.46</v>
      </c>
      <c r="H7" s="482">
        <f t="shared" si="0"/>
        <v>-1318530.46</v>
      </c>
      <c r="I7" s="482">
        <f t="shared" si="0"/>
        <v>-1318530.46</v>
      </c>
      <c r="J7" s="482">
        <f t="shared" si="0"/>
        <v>-1318530.46</v>
      </c>
      <c r="K7" s="482">
        <f t="shared" si="0"/>
        <v>-1318530.46</v>
      </c>
      <c r="L7" s="482">
        <f t="shared" si="0"/>
        <v>-1318530.46</v>
      </c>
      <c r="M7" s="482">
        <f t="shared" si="0"/>
        <v>-1318530.46</v>
      </c>
      <c r="N7" s="482">
        <f t="shared" si="0"/>
        <v>-1318530.46</v>
      </c>
      <c r="O7" s="482">
        <f t="shared" si="0"/>
        <v>-1318530.46</v>
      </c>
      <c r="P7" s="482">
        <f t="shared" si="0"/>
        <v>-1318530.46</v>
      </c>
      <c r="Q7" s="482">
        <f t="shared" si="0"/>
        <v>-1318530.46</v>
      </c>
      <c r="R7" s="482">
        <f t="shared" si="0"/>
        <v>-1318530.46</v>
      </c>
      <c r="Z7" s="675"/>
    </row>
    <row r="8" spans="1:26" s="398" customFormat="1">
      <c r="A8" s="394" t="s">
        <v>563</v>
      </c>
      <c r="B8" s="36"/>
      <c r="C8" s="797">
        <f>SUM(E8:R8)</f>
        <v>1590952.7250000001</v>
      </c>
      <c r="D8" s="483"/>
      <c r="E8" s="483">
        <f>Investitie!F81</f>
        <v>558937.21000000008</v>
      </c>
      <c r="F8" s="483">
        <f>Investitie!G81</f>
        <v>1032015.515</v>
      </c>
      <c r="G8" s="483">
        <f>Investitie!H81</f>
        <v>0</v>
      </c>
      <c r="H8" s="483">
        <f>Investitie!I81</f>
        <v>0</v>
      </c>
      <c r="I8" s="483"/>
      <c r="J8" s="483"/>
      <c r="K8" s="483"/>
      <c r="L8" s="483"/>
      <c r="M8" s="483"/>
      <c r="N8" s="483"/>
      <c r="O8" s="483"/>
      <c r="P8" s="483"/>
      <c r="Q8" s="483"/>
      <c r="R8" s="483"/>
      <c r="Z8" s="615"/>
    </row>
    <row r="9" spans="1:26" s="674" customFormat="1">
      <c r="A9" s="393" t="s">
        <v>564</v>
      </c>
      <c r="B9" s="79"/>
      <c r="C9" s="801">
        <f>-C8</f>
        <v>-1590952.7250000001</v>
      </c>
      <c r="D9" s="482"/>
      <c r="E9" s="482">
        <f>-E8</f>
        <v>-558937.21000000008</v>
      </c>
      <c r="F9" s="482">
        <f>-F8</f>
        <v>-1032015.515</v>
      </c>
      <c r="G9" s="482">
        <f>-G8</f>
        <v>0</v>
      </c>
      <c r="H9" s="482">
        <f>-H8</f>
        <v>0</v>
      </c>
      <c r="I9" s="482"/>
      <c r="J9" s="482"/>
      <c r="K9" s="482"/>
      <c r="L9" s="482"/>
      <c r="M9" s="482"/>
      <c r="N9" s="482"/>
      <c r="O9" s="482"/>
      <c r="P9" s="482"/>
      <c r="Q9" s="482"/>
      <c r="R9" s="482"/>
      <c r="Z9" s="675"/>
    </row>
    <row r="10" spans="1:26" s="674" customFormat="1" ht="25.5">
      <c r="A10" s="395" t="s">
        <v>566</v>
      </c>
      <c r="B10" s="37"/>
      <c r="C10" s="425">
        <f>C7+C9</f>
        <v>-20050379.165000007</v>
      </c>
      <c r="D10" s="484"/>
      <c r="E10" s="484">
        <f>E7+E9</f>
        <v>-1877467.67</v>
      </c>
      <c r="F10" s="484">
        <f t="shared" ref="F10:R10" si="1">F7+F9</f>
        <v>-2350545.9750000001</v>
      </c>
      <c r="G10" s="484">
        <f t="shared" si="1"/>
        <v>-1318530.46</v>
      </c>
      <c r="H10" s="484">
        <f t="shared" si="1"/>
        <v>-1318530.46</v>
      </c>
      <c r="I10" s="484">
        <f t="shared" si="1"/>
        <v>-1318530.46</v>
      </c>
      <c r="J10" s="484">
        <f t="shared" si="1"/>
        <v>-1318530.46</v>
      </c>
      <c r="K10" s="484">
        <f t="shared" si="1"/>
        <v>-1318530.46</v>
      </c>
      <c r="L10" s="484">
        <f t="shared" si="1"/>
        <v>-1318530.46</v>
      </c>
      <c r="M10" s="484">
        <f t="shared" si="1"/>
        <v>-1318530.46</v>
      </c>
      <c r="N10" s="484">
        <f t="shared" si="1"/>
        <v>-1318530.46</v>
      </c>
      <c r="O10" s="484">
        <f t="shared" si="1"/>
        <v>-1318530.46</v>
      </c>
      <c r="P10" s="484">
        <f t="shared" si="1"/>
        <v>-1318530.46</v>
      </c>
      <c r="Q10" s="484">
        <f t="shared" si="1"/>
        <v>-1318530.46</v>
      </c>
      <c r="R10" s="484">
        <f t="shared" si="1"/>
        <v>-1318530.46</v>
      </c>
      <c r="Z10" s="675"/>
    </row>
    <row r="11" spans="1:26" s="398" customFormat="1">
      <c r="A11" s="396" t="s">
        <v>385</v>
      </c>
      <c r="B11" s="28"/>
      <c r="C11" s="798">
        <f>SUM(E11:R11)</f>
        <v>1590952.7250000001</v>
      </c>
      <c r="D11" s="806"/>
      <c r="E11" s="806">
        <f>Investitie!F97</f>
        <v>558937.21000000008</v>
      </c>
      <c r="F11" s="806">
        <f>Investitie!G97</f>
        <v>1032015.5149999999</v>
      </c>
      <c r="G11" s="806">
        <f>Investitie!H97</f>
        <v>0</v>
      </c>
      <c r="H11" s="806">
        <f>Investitie!I97</f>
        <v>0</v>
      </c>
      <c r="I11" s="806"/>
      <c r="J11" s="806"/>
      <c r="K11" s="806"/>
      <c r="L11" s="806"/>
      <c r="M11" s="806"/>
      <c r="N11" s="806"/>
      <c r="O11" s="806"/>
      <c r="P11" s="806"/>
      <c r="Q11" s="806"/>
      <c r="R11" s="806"/>
      <c r="Z11" s="615"/>
    </row>
    <row r="12" spans="1:26" s="398" customFormat="1" ht="25.5">
      <c r="A12" s="396" t="s">
        <v>166</v>
      </c>
      <c r="B12" s="28"/>
      <c r="C12" s="798">
        <f>SUM(E12:R12)</f>
        <v>18459426.440000005</v>
      </c>
      <c r="D12" s="806"/>
      <c r="E12" s="806">
        <f>SUM(' Proiectii financiare_V,Ch act'!D102:D103)</f>
        <v>1318530.46</v>
      </c>
      <c r="F12" s="806">
        <f>SUM(' Proiectii financiare_V,Ch act'!E102:E103)</f>
        <v>1318530.46</v>
      </c>
      <c r="G12" s="806">
        <f>SUM(' Proiectii financiare_V,Ch act'!F102:F103)</f>
        <v>1318530.46</v>
      </c>
      <c r="H12" s="806">
        <f>SUM(' Proiectii financiare_V,Ch act'!G102:G103)</f>
        <v>1318530.46</v>
      </c>
      <c r="I12" s="806">
        <f>SUM(' Proiectii financiare_V,Ch act'!H102:H103)</f>
        <v>1318530.46</v>
      </c>
      <c r="J12" s="806">
        <f>SUM(' Proiectii financiare_V,Ch act'!I102:I103)</f>
        <v>1318530.46</v>
      </c>
      <c r="K12" s="806">
        <f>SUM(' Proiectii financiare_V,Ch act'!J102:J103)</f>
        <v>1318530.46</v>
      </c>
      <c r="L12" s="806">
        <f>SUM(' Proiectii financiare_V,Ch act'!K102:K103)</f>
        <v>1318530.46</v>
      </c>
      <c r="M12" s="806">
        <f>SUM(' Proiectii financiare_V,Ch act'!L102:L103)</f>
        <v>1318530.46</v>
      </c>
      <c r="N12" s="806">
        <f>SUM(' Proiectii financiare_V,Ch act'!M102:M103)</f>
        <v>1318530.46</v>
      </c>
      <c r="O12" s="806">
        <f>SUM(' Proiectii financiare_V,Ch act'!N102:N103)</f>
        <v>1318530.46</v>
      </c>
      <c r="P12" s="806">
        <f>SUM(' Proiectii financiare_V,Ch act'!O102:O103)</f>
        <v>1318530.46</v>
      </c>
      <c r="Q12" s="806">
        <f>SUM(' Proiectii financiare_V,Ch act'!P102:P103)</f>
        <v>1318530.46</v>
      </c>
      <c r="R12" s="806">
        <f>SUM(' Proiectii financiare_V,Ch act'!Q102:Q103)</f>
        <v>1318530.46</v>
      </c>
      <c r="Z12" s="615"/>
    </row>
    <row r="13" spans="1:26" s="398" customFormat="1" ht="15" customHeight="1">
      <c r="A13" s="391" t="s">
        <v>129</v>
      </c>
      <c r="B13" s="28"/>
      <c r="C13" s="798">
        <f>SUM(E13:R13)</f>
        <v>0</v>
      </c>
      <c r="D13" s="806"/>
      <c r="E13" s="806">
        <f>Investitie!F102</f>
        <v>0</v>
      </c>
      <c r="F13" s="806">
        <f>Investitie!G102</f>
        <v>0</v>
      </c>
      <c r="G13" s="806">
        <f>Investitie!H102</f>
        <v>0</v>
      </c>
      <c r="H13" s="806">
        <f>Investitie!I102</f>
        <v>0</v>
      </c>
      <c r="I13" s="806">
        <f>Investitie!J102</f>
        <v>0</v>
      </c>
      <c r="J13" s="806">
        <f>Investitie!K102</f>
        <v>0</v>
      </c>
      <c r="K13" s="806">
        <f>Investitie!L102</f>
        <v>0</v>
      </c>
      <c r="L13" s="806">
        <f>Investitie!M102</f>
        <v>0</v>
      </c>
      <c r="M13" s="806">
        <f>Investitie!N102</f>
        <v>0</v>
      </c>
      <c r="N13" s="806">
        <f>Investitie!O102</f>
        <v>0</v>
      </c>
      <c r="O13" s="806">
        <f>Investitie!P102</f>
        <v>0</v>
      </c>
      <c r="P13" s="806">
        <f>Investitie!Q102</f>
        <v>0</v>
      </c>
      <c r="Q13" s="806">
        <f>Investitie!R102</f>
        <v>0</v>
      </c>
      <c r="R13" s="806">
        <f>Investitie!S102</f>
        <v>0</v>
      </c>
      <c r="Z13" s="615"/>
    </row>
    <row r="14" spans="1:26" s="398" customFormat="1" ht="15" customHeight="1">
      <c r="A14" s="396" t="s">
        <v>130</v>
      </c>
      <c r="B14" s="28"/>
      <c r="C14" s="798">
        <f>SUM(E14:R14)</f>
        <v>0</v>
      </c>
      <c r="D14" s="806"/>
      <c r="E14" s="806">
        <f>' Proiectii financiare_V,Ch act'!D152</f>
        <v>0</v>
      </c>
      <c r="F14" s="806">
        <f>' Proiectii financiare_V,Ch act'!E152</f>
        <v>0</v>
      </c>
      <c r="G14" s="806">
        <f>' Proiectii financiare_V,Ch act'!F152</f>
        <v>0</v>
      </c>
      <c r="H14" s="806">
        <f>' Proiectii financiare_V,Ch act'!G152</f>
        <v>0</v>
      </c>
      <c r="I14" s="806">
        <f>' Proiectii financiare_V,Ch act'!H152</f>
        <v>0</v>
      </c>
      <c r="J14" s="806">
        <f>' Proiectii financiare_V,Ch act'!I152</f>
        <v>0</v>
      </c>
      <c r="K14" s="806">
        <f>' Proiectii financiare_V,Ch act'!J152</f>
        <v>0</v>
      </c>
      <c r="L14" s="806">
        <f>' Proiectii financiare_V,Ch act'!K152</f>
        <v>0</v>
      </c>
      <c r="M14" s="806">
        <f>' Proiectii financiare_V,Ch act'!L152</f>
        <v>0</v>
      </c>
      <c r="N14" s="806">
        <f>' Proiectii financiare_V,Ch act'!M152</f>
        <v>0</v>
      </c>
      <c r="O14" s="806">
        <f>' Proiectii financiare_V,Ch act'!N152</f>
        <v>0</v>
      </c>
      <c r="P14" s="806">
        <f>' Proiectii financiare_V,Ch act'!O152</f>
        <v>0</v>
      </c>
      <c r="Q14" s="806">
        <f>' Proiectii financiare_V,Ch act'!P152</f>
        <v>0</v>
      </c>
      <c r="R14" s="806">
        <f>' Proiectii financiare_V,Ch act'!Q152</f>
        <v>0</v>
      </c>
      <c r="Z14" s="615"/>
    </row>
    <row r="15" spans="1:26" s="674" customFormat="1">
      <c r="A15" s="395" t="s">
        <v>562</v>
      </c>
      <c r="B15" s="37"/>
      <c r="C15" s="425">
        <f>C11-C13-C14</f>
        <v>1590952.7250000001</v>
      </c>
      <c r="D15" s="484">
        <f>D11+D12-D13-D14</f>
        <v>0</v>
      </c>
      <c r="E15" s="484">
        <f>E11+E12-E13-E14</f>
        <v>1877467.67</v>
      </c>
      <c r="F15" s="484">
        <f t="shared" ref="F15:R15" si="2">F11+F12-F13-F14</f>
        <v>2350545.9749999996</v>
      </c>
      <c r="G15" s="484">
        <f t="shared" si="2"/>
        <v>1318530.46</v>
      </c>
      <c r="H15" s="484">
        <f t="shared" si="2"/>
        <v>1318530.46</v>
      </c>
      <c r="I15" s="484">
        <f t="shared" si="2"/>
        <v>1318530.46</v>
      </c>
      <c r="J15" s="484">
        <f t="shared" si="2"/>
        <v>1318530.46</v>
      </c>
      <c r="K15" s="484">
        <f t="shared" si="2"/>
        <v>1318530.46</v>
      </c>
      <c r="L15" s="484">
        <f t="shared" si="2"/>
        <v>1318530.46</v>
      </c>
      <c r="M15" s="484">
        <f t="shared" si="2"/>
        <v>1318530.46</v>
      </c>
      <c r="N15" s="484">
        <f t="shared" si="2"/>
        <v>1318530.46</v>
      </c>
      <c r="O15" s="484">
        <f t="shared" si="2"/>
        <v>1318530.46</v>
      </c>
      <c r="P15" s="484">
        <f t="shared" si="2"/>
        <v>1318530.46</v>
      </c>
      <c r="Q15" s="484">
        <f t="shared" si="2"/>
        <v>1318530.46</v>
      </c>
      <c r="R15" s="484">
        <f t="shared" si="2"/>
        <v>1318530.46</v>
      </c>
      <c r="Z15" s="675"/>
    </row>
    <row r="16" spans="1:26" s="852" customFormat="1" ht="18">
      <c r="A16" s="397" t="s">
        <v>565</v>
      </c>
      <c r="B16" s="81"/>
      <c r="C16" s="439">
        <f t="shared" ref="C16:R16" si="3">C7+C15+C9</f>
        <v>-18459426.440000005</v>
      </c>
      <c r="D16" s="485">
        <f t="shared" si="3"/>
        <v>0</v>
      </c>
      <c r="E16" s="485">
        <f>E7+E15+E9</f>
        <v>0</v>
      </c>
      <c r="F16" s="485">
        <f t="shared" si="3"/>
        <v>0</v>
      </c>
      <c r="G16" s="485">
        <f t="shared" si="3"/>
        <v>0</v>
      </c>
      <c r="H16" s="485">
        <f t="shared" si="3"/>
        <v>0</v>
      </c>
      <c r="I16" s="485">
        <f t="shared" si="3"/>
        <v>0</v>
      </c>
      <c r="J16" s="485">
        <f t="shared" si="3"/>
        <v>0</v>
      </c>
      <c r="K16" s="485">
        <f t="shared" si="3"/>
        <v>0</v>
      </c>
      <c r="L16" s="485">
        <f t="shared" si="3"/>
        <v>0</v>
      </c>
      <c r="M16" s="485">
        <f t="shared" si="3"/>
        <v>0</v>
      </c>
      <c r="N16" s="485">
        <f t="shared" si="3"/>
        <v>0</v>
      </c>
      <c r="O16" s="485">
        <f t="shared" si="3"/>
        <v>0</v>
      </c>
      <c r="P16" s="485">
        <f t="shared" si="3"/>
        <v>0</v>
      </c>
      <c r="Q16" s="485">
        <f t="shared" si="3"/>
        <v>0</v>
      </c>
      <c r="R16" s="485">
        <f t="shared" si="3"/>
        <v>0</v>
      </c>
      <c r="Z16" s="853"/>
    </row>
    <row r="17" spans="1:26" s="852" customFormat="1" ht="18">
      <c r="A17" s="397" t="s">
        <v>567</v>
      </c>
      <c r="B17" s="81"/>
      <c r="C17" s="439"/>
      <c r="D17" s="485">
        <f>D16</f>
        <v>0</v>
      </c>
      <c r="E17" s="485">
        <f>E16</f>
        <v>0</v>
      </c>
      <c r="F17" s="485">
        <f t="shared" ref="F17:R17" si="4">E17+F16</f>
        <v>0</v>
      </c>
      <c r="G17" s="485">
        <f t="shared" si="4"/>
        <v>0</v>
      </c>
      <c r="H17" s="485">
        <f t="shared" si="4"/>
        <v>0</v>
      </c>
      <c r="I17" s="485">
        <f t="shared" si="4"/>
        <v>0</v>
      </c>
      <c r="J17" s="485">
        <f t="shared" si="4"/>
        <v>0</v>
      </c>
      <c r="K17" s="485">
        <f t="shared" si="4"/>
        <v>0</v>
      </c>
      <c r="L17" s="485">
        <f t="shared" si="4"/>
        <v>0</v>
      </c>
      <c r="M17" s="485">
        <f t="shared" si="4"/>
        <v>0</v>
      </c>
      <c r="N17" s="485">
        <f t="shared" si="4"/>
        <v>0</v>
      </c>
      <c r="O17" s="485">
        <f t="shared" si="4"/>
        <v>0</v>
      </c>
      <c r="P17" s="485">
        <f t="shared" si="4"/>
        <v>0</v>
      </c>
      <c r="Q17" s="485">
        <f t="shared" si="4"/>
        <v>0</v>
      </c>
      <c r="R17" s="485">
        <f t="shared" si="4"/>
        <v>0</v>
      </c>
      <c r="Z17" s="853"/>
    </row>
    <row r="18" spans="1:26" s="398" customFormat="1">
      <c r="A18" s="813"/>
      <c r="B18" s="28"/>
      <c r="C18" s="811"/>
      <c r="D18" s="811"/>
      <c r="E18" s="40"/>
      <c r="F18" s="40"/>
      <c r="G18" s="40"/>
      <c r="H18" s="40"/>
      <c r="I18" s="40"/>
      <c r="J18" s="40"/>
      <c r="K18" s="40"/>
      <c r="L18" s="40"/>
      <c r="Z18" s="615"/>
    </row>
    <row r="19" spans="1:26" s="398" customFormat="1" ht="15.75">
      <c r="A19" s="399" t="s">
        <v>396</v>
      </c>
      <c r="B19" s="42"/>
      <c r="C19" s="400"/>
      <c r="D19" s="400"/>
      <c r="E19" s="400" t="str">
        <f>IF(AND(E17&gt;=0,F17&gt;=0,G17&gt;=0,H17&gt;=0,I17&gt;=0,J17&gt;=0,K17&gt;=0,L17&gt;=0,M17&gt;=0,N17&gt;=0,O17&gt;=0,P17&gt;=0,Q17&gt;=0,R17&gt;=0),"DA","NU")</f>
        <v>DA</v>
      </c>
      <c r="F19" s="40"/>
      <c r="G19" s="40"/>
      <c r="H19" s="40"/>
      <c r="I19" s="40"/>
      <c r="J19" s="40"/>
      <c r="K19" s="40"/>
      <c r="L19" s="40"/>
      <c r="Z19" s="615"/>
    </row>
    <row r="20" spans="1:26" ht="16.5" customHeight="1">
      <c r="A20" s="813"/>
      <c r="B20" s="806"/>
      <c r="C20" s="43"/>
      <c r="D20" s="43"/>
      <c r="E20" s="806"/>
      <c r="F20" s="806"/>
      <c r="G20" s="806"/>
      <c r="H20" s="806"/>
      <c r="I20" s="806"/>
      <c r="J20" s="806"/>
      <c r="K20" s="806"/>
      <c r="L20" s="806"/>
      <c r="Z20" s="401"/>
    </row>
    <row r="21" spans="1:26" ht="16.5" customHeight="1">
      <c r="B21" s="806"/>
      <c r="C21" s="43"/>
      <c r="D21" s="43"/>
      <c r="E21" s="806"/>
      <c r="F21" s="806"/>
      <c r="G21" s="806"/>
      <c r="H21" s="806"/>
      <c r="I21" s="806"/>
      <c r="J21" s="806"/>
      <c r="K21" s="806"/>
      <c r="L21" s="806"/>
      <c r="Z21" s="401"/>
    </row>
    <row r="22" spans="1:26" ht="33.75" customHeight="1">
      <c r="A22" s="1089"/>
      <c r="B22" s="1089"/>
      <c r="C22" s="1089"/>
      <c r="D22" s="1089"/>
      <c r="E22" s="806"/>
      <c r="F22" s="806"/>
      <c r="G22" s="806"/>
      <c r="H22" s="806"/>
      <c r="I22" s="806"/>
      <c r="J22" s="806"/>
      <c r="K22" s="806"/>
      <c r="L22" s="806"/>
      <c r="Z22" s="401"/>
    </row>
    <row r="23" spans="1:26" ht="16.5" customHeight="1">
      <c r="B23" s="806"/>
      <c r="C23" s="43"/>
      <c r="D23" s="43"/>
      <c r="E23" s="806"/>
      <c r="F23" s="806"/>
      <c r="G23" s="806"/>
      <c r="H23" s="806"/>
      <c r="I23" s="806"/>
      <c r="J23" s="806"/>
      <c r="K23" s="806"/>
      <c r="L23" s="806"/>
      <c r="Z23" s="401"/>
    </row>
    <row r="24" spans="1:26" ht="16.5" customHeight="1">
      <c r="A24" s="811"/>
      <c r="B24" s="43"/>
      <c r="C24" s="43"/>
      <c r="D24" s="43"/>
      <c r="E24" s="43"/>
      <c r="F24" s="43"/>
      <c r="G24" s="43"/>
      <c r="H24" s="43"/>
      <c r="I24" s="43"/>
      <c r="J24" s="43"/>
      <c r="K24" s="43"/>
      <c r="L24" s="43"/>
      <c r="Z24" s="401"/>
    </row>
    <row r="26" spans="1:26">
      <c r="F26" s="1113"/>
      <c r="G26" s="1113"/>
      <c r="H26" s="1113"/>
      <c r="I26" s="1113"/>
      <c r="J26" s="1113"/>
      <c r="K26" s="810"/>
      <c r="Z26" s="401"/>
    </row>
    <row r="27" spans="1:26">
      <c r="Z27" s="401"/>
    </row>
    <row r="28" spans="1:26" ht="15.75">
      <c r="A28" s="1114"/>
      <c r="B28" s="1114"/>
      <c r="C28" s="44"/>
      <c r="D28" s="44"/>
      <c r="F28" s="1105"/>
      <c r="G28" s="1105"/>
      <c r="H28" s="1105"/>
      <c r="I28" s="1105"/>
      <c r="J28" s="45"/>
      <c r="K28" s="49"/>
      <c r="Z28" s="401"/>
    </row>
    <row r="29" spans="1:26">
      <c r="F29" s="1106"/>
      <c r="G29" s="1106"/>
      <c r="H29" s="1106"/>
      <c r="I29" s="1106"/>
      <c r="J29" s="1106"/>
      <c r="K29" s="1106"/>
      <c r="L29" s="1106"/>
      <c r="Z29" s="401"/>
    </row>
    <row r="30" spans="1:26">
      <c r="A30" s="46"/>
      <c r="Z30" s="401"/>
    </row>
    <row r="31" spans="1:26">
      <c r="A31" s="47"/>
      <c r="Z31" s="401"/>
    </row>
    <row r="32" spans="1:26" ht="63.75" customHeight="1">
      <c r="A32" s="48"/>
      <c r="B32" s="1107"/>
      <c r="C32" s="1107"/>
      <c r="D32" s="1107"/>
      <c r="E32" s="1107"/>
      <c r="F32" s="1107"/>
      <c r="G32" s="1107"/>
      <c r="H32" s="1107"/>
      <c r="I32" s="1107"/>
      <c r="J32" s="1107"/>
      <c r="K32" s="1107"/>
      <c r="L32" s="1107"/>
      <c r="Z32" s="401"/>
    </row>
    <row r="33" spans="1:26" ht="27.75" customHeight="1">
      <c r="A33" s="48"/>
      <c r="B33" s="1108"/>
      <c r="C33" s="1108"/>
      <c r="D33" s="1108"/>
      <c r="E33" s="1108"/>
      <c r="F33" s="1108"/>
      <c r="G33" s="1108"/>
      <c r="H33" s="1108"/>
      <c r="I33" s="1108"/>
      <c r="J33" s="1108"/>
      <c r="K33" s="1108"/>
      <c r="L33" s="1108"/>
      <c r="Z33" s="401"/>
    </row>
    <row r="34" spans="1:26">
      <c r="A34" s="48"/>
      <c r="B34" s="1109"/>
      <c r="C34" s="1109"/>
      <c r="D34" s="1109"/>
      <c r="E34" s="1109"/>
      <c r="F34" s="1109"/>
      <c r="G34" s="1109"/>
      <c r="H34" s="1109"/>
      <c r="I34" s="1109"/>
      <c r="J34" s="1109"/>
      <c r="K34" s="1109"/>
      <c r="L34" s="1109"/>
      <c r="Z34" s="401"/>
    </row>
    <row r="35" spans="1:26">
      <c r="A35" s="48"/>
      <c r="B35" s="1109"/>
      <c r="C35" s="1109"/>
      <c r="D35" s="1109"/>
      <c r="E35" s="1109"/>
      <c r="F35" s="1109"/>
      <c r="G35" s="1109"/>
      <c r="H35" s="1109"/>
      <c r="I35" s="1109"/>
      <c r="J35" s="1109"/>
      <c r="K35" s="1109"/>
      <c r="L35" s="1109"/>
      <c r="Z35" s="401"/>
    </row>
    <row r="36" spans="1:26" ht="42.75" customHeight="1">
      <c r="A36" s="48"/>
      <c r="B36" s="1109"/>
      <c r="C36" s="1109"/>
      <c r="D36" s="1109"/>
      <c r="E36" s="1109"/>
      <c r="F36" s="1109"/>
      <c r="G36" s="1109"/>
      <c r="H36" s="1109"/>
      <c r="I36" s="1109"/>
      <c r="J36" s="1109"/>
      <c r="K36" s="1109"/>
      <c r="L36" s="1109"/>
      <c r="Z36" s="401"/>
    </row>
    <row r="37" spans="1:26" ht="41.25" customHeight="1">
      <c r="A37" s="48"/>
      <c r="B37" s="1109"/>
      <c r="C37" s="1109"/>
      <c r="D37" s="1109"/>
      <c r="E37" s="1109"/>
      <c r="F37" s="1109"/>
      <c r="G37" s="1109"/>
      <c r="H37" s="1109"/>
      <c r="I37" s="1109"/>
      <c r="J37" s="1109"/>
      <c r="K37" s="1109"/>
      <c r="L37" s="1109"/>
      <c r="Z37" s="401"/>
    </row>
    <row r="38" spans="1:26" ht="30.75" customHeight="1">
      <c r="A38" s="48"/>
      <c r="B38" s="1109"/>
      <c r="C38" s="1109"/>
      <c r="D38" s="1109"/>
      <c r="E38" s="1109"/>
      <c r="F38" s="1109"/>
      <c r="G38" s="1109"/>
      <c r="H38" s="1109"/>
      <c r="I38" s="1109"/>
      <c r="J38" s="1109"/>
      <c r="K38" s="1109"/>
      <c r="L38" s="1109"/>
      <c r="Z38" s="401"/>
    </row>
    <row r="39" spans="1:26" ht="34.5" customHeight="1">
      <c r="A39" s="48"/>
      <c r="B39" s="1109"/>
      <c r="C39" s="1109"/>
      <c r="D39" s="1109"/>
      <c r="E39" s="1109"/>
      <c r="F39" s="1109"/>
      <c r="G39" s="1109"/>
      <c r="H39" s="1109"/>
      <c r="I39" s="1109"/>
      <c r="J39" s="1109"/>
      <c r="K39" s="1109"/>
      <c r="L39" s="1109"/>
      <c r="Z39" s="401"/>
    </row>
    <row r="40" spans="1:26" ht="16.5" customHeight="1">
      <c r="A40" s="48"/>
      <c r="B40" s="1116"/>
      <c r="C40" s="1116"/>
      <c r="D40" s="1116"/>
      <c r="E40" s="1116"/>
      <c r="F40" s="1116"/>
      <c r="G40" s="1116"/>
      <c r="H40" s="1116"/>
      <c r="I40" s="1116"/>
      <c r="J40" s="1116"/>
      <c r="K40" s="1116"/>
      <c r="L40" s="1116"/>
      <c r="Z40" s="401"/>
    </row>
    <row r="41" spans="1:26" ht="45" customHeight="1">
      <c r="A41" s="48"/>
      <c r="B41" s="1116"/>
      <c r="C41" s="1116"/>
      <c r="D41" s="1116"/>
      <c r="E41" s="1116"/>
      <c r="F41" s="1116"/>
      <c r="G41" s="1116"/>
      <c r="H41" s="1116"/>
      <c r="I41" s="1116"/>
      <c r="J41" s="1116"/>
      <c r="K41" s="1116"/>
      <c r="L41" s="1116"/>
      <c r="Z41" s="401"/>
    </row>
    <row r="42" spans="1:26" ht="35.25" customHeight="1">
      <c r="A42" s="48"/>
      <c r="B42" s="1116"/>
      <c r="C42" s="1116"/>
      <c r="D42" s="1116"/>
      <c r="E42" s="1116"/>
      <c r="F42" s="1116"/>
      <c r="G42" s="1116"/>
      <c r="H42" s="1116"/>
      <c r="I42" s="1116"/>
      <c r="J42" s="1116"/>
      <c r="K42" s="1116"/>
      <c r="L42" s="1116"/>
      <c r="Z42" s="401"/>
    </row>
    <row r="43" spans="1:26" ht="24" customHeight="1">
      <c r="A43" s="48"/>
      <c r="B43" s="1110"/>
      <c r="C43" s="1110"/>
      <c r="D43" s="1110"/>
      <c r="E43" s="1110"/>
      <c r="F43" s="1110"/>
      <c r="G43" s="1110"/>
      <c r="H43" s="1110"/>
      <c r="I43" s="1110"/>
      <c r="J43" s="1110"/>
      <c r="K43" s="1110"/>
      <c r="L43" s="1110"/>
      <c r="Z43" s="401"/>
    </row>
    <row r="44" spans="1:26" ht="22.5" customHeight="1">
      <c r="A44" s="48"/>
      <c r="B44" s="1110"/>
      <c r="C44" s="1110"/>
      <c r="D44" s="1110"/>
      <c r="E44" s="1110"/>
      <c r="F44" s="1110"/>
      <c r="G44" s="1110"/>
      <c r="H44" s="1110"/>
      <c r="I44" s="1110"/>
      <c r="J44" s="1110"/>
      <c r="K44" s="1110"/>
      <c r="L44" s="1110"/>
      <c r="Z44" s="401"/>
    </row>
    <row r="45" spans="1:26">
      <c r="A45" s="48"/>
      <c r="Z45" s="401"/>
    </row>
    <row r="46" spans="1:26">
      <c r="A46" s="1115"/>
      <c r="B46" s="1115"/>
      <c r="C46" s="1115"/>
      <c r="D46" s="1115"/>
      <c r="E46" s="1115"/>
      <c r="F46" s="1115"/>
      <c r="G46" s="1115"/>
      <c r="H46" s="1115"/>
      <c r="I46" s="1115"/>
      <c r="J46" s="1115"/>
      <c r="K46" s="1115"/>
      <c r="L46" s="1115"/>
      <c r="Z46" s="401"/>
    </row>
    <row r="47" spans="1:26">
      <c r="Z47" s="401"/>
    </row>
  </sheetData>
  <sheetProtection sheet="1" objects="1" scenarios="1" formatColumns="0"/>
  <mergeCells count="21">
    <mergeCell ref="A46:L46"/>
    <mergeCell ref="B37:L37"/>
    <mergeCell ref="B38:L38"/>
    <mergeCell ref="B39:L39"/>
    <mergeCell ref="B40:L40"/>
    <mergeCell ref="B41:L41"/>
    <mergeCell ref="B42:L42"/>
    <mergeCell ref="B35:L35"/>
    <mergeCell ref="B43:L43"/>
    <mergeCell ref="B44:L44"/>
    <mergeCell ref="B36:L36"/>
    <mergeCell ref="A2:L2"/>
    <mergeCell ref="E3:R3"/>
    <mergeCell ref="A22:D22"/>
    <mergeCell ref="F26:J26"/>
    <mergeCell ref="A28:B28"/>
    <mergeCell ref="F28:I28"/>
    <mergeCell ref="F29:L29"/>
    <mergeCell ref="B32:L32"/>
    <mergeCell ref="B33:L33"/>
    <mergeCell ref="B34:L34"/>
  </mergeCells>
  <phoneticPr fontId="151" type="noConversion"/>
  <conditionalFormatting sqref="E19">
    <cfRule type="containsText" dxfId="6" priority="3" operator="containsText" text="NU">
      <formula>NOT(ISERROR(SEARCH("NU",E19)))</formula>
    </cfRule>
  </conditionalFormatting>
  <conditionalFormatting sqref="E17:R17">
    <cfRule type="cellIs" dxfId="5" priority="2" operator="lessThan">
      <formula>0</formula>
    </cfRule>
  </conditionalFormatting>
  <conditionalFormatting sqref="D17">
    <cfRule type="cellIs" dxfId="4" priority="1" operator="lessThan">
      <formula>0</formula>
    </cfRule>
  </conditionalFormatting>
  <pageMargins left="0.2" right="0.21" top="0.46" bottom="0.18" header="0.18" footer="0.18"/>
  <pageSetup paperSize="9" scale="44" fitToHeight="0" orientation="landscape" r:id="rId1"/>
  <headerFooter alignWithMargins="0">
    <oddHeader>&amp;C&amp;"Arial,Bold"&amp;16 &amp;K03+00010. SUSTENABILITATE&amp;R&amp;"Trebuchet MS,Bold"ANEXA 1</oddHeader>
  </headerFooter>
  <rowBreaks count="1" manualBreakCount="1">
    <brk id="29" max="16383" man="1"/>
  </rowBreaks>
</worksheet>
</file>

<file path=xl/worksheets/sheet16.xml><?xml version="1.0" encoding="utf-8"?>
<worksheet xmlns="http://schemas.openxmlformats.org/spreadsheetml/2006/main" xmlns:r="http://schemas.openxmlformats.org/officeDocument/2006/relationships">
  <sheetPr>
    <tabColor rgb="FF00B0F0"/>
    <pageSetUpPr fitToPage="1"/>
  </sheetPr>
  <dimension ref="A2:T236"/>
  <sheetViews>
    <sheetView tabSelected="1" topLeftCell="A13" workbookViewId="0">
      <selection activeCell="D19" sqref="D19"/>
    </sheetView>
  </sheetViews>
  <sheetFormatPr defaultRowHeight="12.75"/>
  <cols>
    <col min="1" max="1" width="40.140625" style="563" customWidth="1"/>
    <col min="2" max="2" width="13.28515625" style="586" customWidth="1"/>
    <col min="3" max="3" width="7.5703125" style="586" customWidth="1"/>
    <col min="4" max="4" width="17" style="854" customWidth="1"/>
    <col min="5" max="5" width="17" style="854" hidden="1" customWidth="1"/>
    <col min="6" max="9" width="17" style="586" customWidth="1"/>
    <col min="10" max="10" width="17" style="566" customWidth="1"/>
    <col min="11" max="13" width="17" style="586" customWidth="1"/>
    <col min="14" max="15" width="17" style="563" customWidth="1"/>
    <col min="16" max="19" width="17" style="22" customWidth="1"/>
    <col min="20" max="16384" width="9.140625" style="22"/>
  </cols>
  <sheetData>
    <row r="2" spans="1:19" ht="13.5" thickBot="1"/>
    <row r="3" spans="1:19" s="488" customFormat="1" ht="49.5" customHeight="1" thickBot="1">
      <c r="A3" s="1131" t="s">
        <v>400</v>
      </c>
      <c r="B3" s="1132"/>
      <c r="C3" s="1132"/>
      <c r="D3" s="1132"/>
      <c r="E3" s="1132"/>
      <c r="F3" s="1132"/>
      <c r="G3" s="1132"/>
      <c r="H3" s="1132"/>
      <c r="I3" s="1132"/>
      <c r="J3" s="1132"/>
      <c r="K3" s="1132"/>
      <c r="L3" s="1133"/>
      <c r="M3" s="1133"/>
      <c r="N3" s="243"/>
      <c r="O3" s="243"/>
    </row>
    <row r="4" spans="1:19" s="488" customFormat="1" ht="15" customHeight="1" thickBot="1">
      <c r="A4" s="1127"/>
      <c r="B4" s="1128"/>
      <c r="C4" s="1128"/>
      <c r="D4" s="1128"/>
      <c r="E4" s="1128"/>
      <c r="F4" s="1128"/>
      <c r="G4" s="1128"/>
      <c r="H4" s="1128"/>
      <c r="I4" s="1128"/>
      <c r="J4" s="1128"/>
      <c r="K4" s="1128"/>
      <c r="L4" s="1128"/>
      <c r="M4" s="1128"/>
      <c r="N4" s="243"/>
      <c r="O4" s="243"/>
    </row>
    <row r="5" spans="1:19" s="488" customFormat="1" ht="17.25" customHeight="1" thickBot="1">
      <c r="A5" s="1129"/>
      <c r="B5" s="1130"/>
      <c r="C5" s="1130"/>
      <c r="D5" s="1130"/>
      <c r="E5" s="1130"/>
      <c r="F5" s="1130"/>
      <c r="G5" s="1130"/>
      <c r="H5" s="1130"/>
      <c r="I5" s="1130"/>
      <c r="J5" s="1130"/>
      <c r="K5" s="1130"/>
      <c r="L5" s="1130"/>
      <c r="M5" s="1130"/>
      <c r="N5" s="243"/>
      <c r="O5" s="243"/>
    </row>
    <row r="6" spans="1:19" s="488" customFormat="1" ht="15.75">
      <c r="A6" s="812" t="s">
        <v>340</v>
      </c>
      <c r="B6" s="242"/>
      <c r="C6" s="242"/>
      <c r="D6" s="242"/>
      <c r="E6" s="242"/>
      <c r="F6" s="242"/>
      <c r="G6" s="242"/>
      <c r="H6" s="242"/>
      <c r="I6" s="242"/>
      <c r="J6" s="242"/>
      <c r="K6" s="242"/>
      <c r="L6" s="241"/>
      <c r="M6" s="241"/>
      <c r="N6" s="243"/>
      <c r="O6" s="243"/>
    </row>
    <row r="7" spans="1:19" s="488" customFormat="1" ht="36" customHeight="1">
      <c r="A7" s="1134" t="s">
        <v>866</v>
      </c>
      <c r="B7" s="1134"/>
      <c r="C7" s="1134"/>
      <c r="D7" s="1134"/>
      <c r="E7" s="1134"/>
      <c r="F7" s="1134"/>
      <c r="G7" s="1134"/>
      <c r="H7" s="1134"/>
      <c r="I7" s="1134"/>
      <c r="J7" s="1134"/>
      <c r="K7" s="1134"/>
      <c r="L7" s="1134"/>
      <c r="M7" s="1134"/>
      <c r="N7" s="243"/>
      <c r="O7" s="243"/>
    </row>
    <row r="8" spans="1:19" s="248" customFormat="1">
      <c r="A8" s="63"/>
      <c r="B8" s="50"/>
      <c r="C8" s="50"/>
      <c r="D8" s="59"/>
      <c r="E8" s="59"/>
      <c r="F8" s="50"/>
      <c r="G8" s="50"/>
      <c r="H8" s="50"/>
      <c r="I8" s="50"/>
      <c r="J8" s="40"/>
      <c r="K8" s="50"/>
      <c r="L8" s="50"/>
      <c r="M8" s="50"/>
      <c r="N8" s="63"/>
      <c r="O8" s="63"/>
    </row>
    <row r="9" spans="1:19" s="248" customFormat="1" ht="27">
      <c r="A9" s="855"/>
      <c r="B9" s="856"/>
      <c r="C9" s="856"/>
      <c r="D9" s="856"/>
      <c r="E9" s="857" t="s">
        <v>540</v>
      </c>
      <c r="F9" s="52" t="s">
        <v>539</v>
      </c>
      <c r="G9" s="856"/>
      <c r="H9" s="856"/>
      <c r="I9" s="856"/>
      <c r="J9" s="858" t="s">
        <v>516</v>
      </c>
      <c r="K9" s="856"/>
      <c r="L9" s="856"/>
      <c r="M9" s="856"/>
      <c r="N9" s="856"/>
      <c r="O9" s="856"/>
    </row>
    <row r="10" spans="1:19" s="248" customFormat="1" ht="13.5">
      <c r="A10" s="859" t="s">
        <v>401</v>
      </c>
      <c r="B10" s="860"/>
      <c r="C10" s="861" t="s">
        <v>356</v>
      </c>
      <c r="D10" s="754" t="s">
        <v>423</v>
      </c>
      <c r="E10" s="754">
        <v>0</v>
      </c>
      <c r="F10" s="754">
        <v>1</v>
      </c>
      <c r="G10" s="754">
        <v>2</v>
      </c>
      <c r="H10" s="754">
        <v>3</v>
      </c>
      <c r="I10" s="754">
        <v>4</v>
      </c>
      <c r="J10" s="754">
        <v>5</v>
      </c>
      <c r="K10" s="754">
        <v>6</v>
      </c>
      <c r="L10" s="754">
        <v>7</v>
      </c>
      <c r="M10" s="754">
        <v>8</v>
      </c>
      <c r="N10" s="754">
        <v>9</v>
      </c>
      <c r="O10" s="754">
        <v>10</v>
      </c>
      <c r="P10" s="754">
        <v>11</v>
      </c>
      <c r="Q10" s="754">
        <v>12</v>
      </c>
      <c r="R10" s="754">
        <v>13</v>
      </c>
      <c r="S10" s="754">
        <v>14</v>
      </c>
    </row>
    <row r="11" spans="1:19" s="248" customFormat="1">
      <c r="A11" s="63" t="s">
        <v>402</v>
      </c>
      <c r="B11" s="50" t="s">
        <v>411</v>
      </c>
      <c r="C11" s="50" t="s">
        <v>386</v>
      </c>
      <c r="D11" s="862">
        <f>SUM(F11:I11)</f>
        <v>1590952.7250000001</v>
      </c>
      <c r="E11" s="429">
        <f>Investitie!E81</f>
        <v>0</v>
      </c>
      <c r="F11" s="429">
        <f>Investitie!F81</f>
        <v>558937.21000000008</v>
      </c>
      <c r="G11" s="429">
        <f>Investitie!G81</f>
        <v>1032015.515</v>
      </c>
      <c r="H11" s="429">
        <f>Investitie!H81</f>
        <v>0</v>
      </c>
      <c r="I11" s="429">
        <f>Investitie!I81</f>
        <v>0</v>
      </c>
      <c r="J11" s="806"/>
      <c r="K11" s="429"/>
      <c r="L11" s="429"/>
      <c r="M11" s="429"/>
      <c r="N11" s="429"/>
      <c r="O11" s="429"/>
      <c r="P11" s="429"/>
      <c r="Q11" s="429"/>
      <c r="R11" s="429"/>
      <c r="S11" s="429"/>
    </row>
    <row r="12" spans="1:19" s="248" customFormat="1">
      <c r="A12" s="63" t="s">
        <v>403</v>
      </c>
      <c r="B12" s="50" t="s">
        <v>412</v>
      </c>
      <c r="C12" s="50" t="s">
        <v>387</v>
      </c>
      <c r="D12" s="862">
        <f>SUM(F12:I12)</f>
        <v>1590366.0550000002</v>
      </c>
      <c r="E12" s="429">
        <f>Investitie!E83</f>
        <v>0</v>
      </c>
      <c r="F12" s="429">
        <f>Investitie!F83</f>
        <v>558937.21000000008</v>
      </c>
      <c r="G12" s="429">
        <f>Investitie!G83</f>
        <v>1031428.845</v>
      </c>
      <c r="H12" s="429">
        <f>Investitie!H83</f>
        <v>0</v>
      </c>
      <c r="I12" s="429">
        <f>Investitie!I83</f>
        <v>0</v>
      </c>
      <c r="J12" s="806"/>
      <c r="K12" s="429"/>
      <c r="L12" s="429"/>
      <c r="M12" s="429"/>
      <c r="N12" s="429"/>
      <c r="O12" s="429"/>
      <c r="P12" s="429"/>
      <c r="Q12" s="429"/>
      <c r="R12" s="429"/>
      <c r="S12" s="429"/>
    </row>
    <row r="13" spans="1:19" s="248" customFormat="1">
      <c r="A13" s="863" t="s">
        <v>404</v>
      </c>
      <c r="B13" s="864" t="s">
        <v>413</v>
      </c>
      <c r="C13" s="864" t="s">
        <v>388</v>
      </c>
      <c r="D13" s="862">
        <f>SUM(F13:I13)</f>
        <v>586.66999999999996</v>
      </c>
      <c r="E13" s="796">
        <f>Investitie!E82</f>
        <v>0</v>
      </c>
      <c r="F13" s="796">
        <f>Investitie!F82</f>
        <v>0</v>
      </c>
      <c r="G13" s="796">
        <f>Investitie!G82</f>
        <v>586.66999999999996</v>
      </c>
      <c r="H13" s="796">
        <f>Investitie!H82</f>
        <v>0</v>
      </c>
      <c r="I13" s="796">
        <f>Investitie!I82</f>
        <v>0</v>
      </c>
      <c r="J13" s="796"/>
      <c r="K13" s="796"/>
      <c r="L13" s="796"/>
      <c r="M13" s="796"/>
      <c r="N13" s="796"/>
      <c r="O13" s="796"/>
      <c r="P13" s="796"/>
      <c r="Q13" s="796"/>
      <c r="R13" s="796"/>
      <c r="S13" s="796"/>
    </row>
    <row r="14" spans="1:19" s="248" customFormat="1">
      <c r="A14" s="865" t="s">
        <v>405</v>
      </c>
      <c r="B14" s="861" t="s">
        <v>414</v>
      </c>
      <c r="C14" s="861" t="s">
        <v>389</v>
      </c>
      <c r="D14" s="484"/>
      <c r="E14" s="483">
        <f>1/(1+$D$27)^E10</f>
        <v>1</v>
      </c>
      <c r="F14" s="483">
        <f>1/(1+$D$27)^F10</f>
        <v>0.96153846153846145</v>
      </c>
      <c r="G14" s="483">
        <f t="shared" ref="G14:M14" si="0">1/(1+$D$27)^G10</f>
        <v>0.92455621301775137</v>
      </c>
      <c r="H14" s="483">
        <f t="shared" si="0"/>
        <v>0.88899635867091487</v>
      </c>
      <c r="I14" s="483">
        <f t="shared" si="0"/>
        <v>0.85480419102972571</v>
      </c>
      <c r="J14" s="483">
        <f t="shared" si="0"/>
        <v>0.82192710675935154</v>
      </c>
      <c r="K14" s="483">
        <f t="shared" si="0"/>
        <v>0.79031452573014571</v>
      </c>
      <c r="L14" s="483">
        <f t="shared" si="0"/>
        <v>0.75991781320206331</v>
      </c>
      <c r="M14" s="483">
        <f t="shared" si="0"/>
        <v>0.73069020500198378</v>
      </c>
      <c r="N14" s="483">
        <f t="shared" ref="N14:S14" si="1">1/(1+$D$27)^N10</f>
        <v>0.70258673557883045</v>
      </c>
      <c r="O14" s="483">
        <f t="shared" si="1"/>
        <v>0.67556416882579851</v>
      </c>
      <c r="P14" s="483">
        <f t="shared" si="1"/>
        <v>0.6495809315632679</v>
      </c>
      <c r="Q14" s="483">
        <f t="shared" si="1"/>
        <v>0.62459704958006512</v>
      </c>
      <c r="R14" s="483">
        <f t="shared" si="1"/>
        <v>0.600574086134678</v>
      </c>
      <c r="S14" s="483">
        <f t="shared" si="1"/>
        <v>0.57747508282180582</v>
      </c>
    </row>
    <row r="15" spans="1:19" s="248" customFormat="1">
      <c r="A15" s="63" t="s">
        <v>406</v>
      </c>
      <c r="B15" s="50" t="s">
        <v>415</v>
      </c>
      <c r="C15" s="50" t="s">
        <v>390</v>
      </c>
      <c r="D15" s="862">
        <f>SUM(F15:I15)</f>
        <v>1491595.9813239644</v>
      </c>
      <c r="E15" s="429">
        <f>E11*E14</f>
        <v>0</v>
      </c>
      <c r="F15" s="429">
        <f>F11*F14</f>
        <v>537439.625</v>
      </c>
      <c r="G15" s="429">
        <f>G11*G14</f>
        <v>954156.35632396443</v>
      </c>
      <c r="H15" s="429">
        <f>H11*H14</f>
        <v>0</v>
      </c>
      <c r="I15" s="429">
        <f>I11*I14</f>
        <v>0</v>
      </c>
      <c r="J15" s="806"/>
      <c r="K15" s="429"/>
      <c r="L15" s="429"/>
      <c r="M15" s="429"/>
      <c r="N15" s="429"/>
      <c r="O15" s="429"/>
      <c r="P15" s="429"/>
      <c r="Q15" s="429"/>
      <c r="R15" s="429"/>
      <c r="S15" s="429"/>
    </row>
    <row r="16" spans="1:19" s="248" customFormat="1">
      <c r="A16" s="63" t="s">
        <v>407</v>
      </c>
      <c r="B16" s="50" t="s">
        <v>416</v>
      </c>
      <c r="C16" s="50" t="s">
        <v>391</v>
      </c>
      <c r="D16" s="862">
        <f>SUM(F16:I16)</f>
        <v>1491053.5719304732</v>
      </c>
      <c r="E16" s="429">
        <f>E12*E14</f>
        <v>0</v>
      </c>
      <c r="F16" s="429">
        <f>F12*F14</f>
        <v>537439.625</v>
      </c>
      <c r="G16" s="429">
        <f>G12*G14</f>
        <v>953613.9469304732</v>
      </c>
      <c r="H16" s="429">
        <f>H12*H14</f>
        <v>0</v>
      </c>
      <c r="I16" s="429">
        <f>I12*I14</f>
        <v>0</v>
      </c>
      <c r="J16" s="806"/>
      <c r="K16" s="429"/>
      <c r="L16" s="429"/>
      <c r="M16" s="429"/>
      <c r="N16" s="429"/>
      <c r="O16" s="429"/>
      <c r="P16" s="429"/>
      <c r="Q16" s="429"/>
      <c r="R16" s="429"/>
      <c r="S16" s="429"/>
    </row>
    <row r="17" spans="1:20" s="248" customFormat="1">
      <c r="A17" s="863" t="s">
        <v>408</v>
      </c>
      <c r="B17" s="864" t="s">
        <v>417</v>
      </c>
      <c r="C17" s="864" t="s">
        <v>392</v>
      </c>
      <c r="D17" s="482">
        <f>SUM(F17:I17)</f>
        <v>542.40939349112421</v>
      </c>
      <c r="E17" s="796">
        <f>E13*E14</f>
        <v>0</v>
      </c>
      <c r="F17" s="796">
        <f>F13*F14</f>
        <v>0</v>
      </c>
      <c r="G17" s="796">
        <f>G13*G14</f>
        <v>542.40939349112421</v>
      </c>
      <c r="H17" s="796">
        <f>H13*H14</f>
        <v>0</v>
      </c>
      <c r="I17" s="796">
        <f>I13*I14</f>
        <v>0</v>
      </c>
      <c r="J17" s="796"/>
      <c r="K17" s="796"/>
      <c r="L17" s="796"/>
      <c r="M17" s="796"/>
      <c r="N17" s="796"/>
      <c r="O17" s="796"/>
      <c r="P17" s="796"/>
      <c r="Q17" s="796"/>
      <c r="R17" s="796"/>
      <c r="S17" s="796"/>
    </row>
    <row r="18" spans="1:20" s="248" customFormat="1">
      <c r="A18" s="237" t="s">
        <v>123</v>
      </c>
      <c r="B18" s="50" t="s">
        <v>443</v>
      </c>
      <c r="C18" s="50" t="s">
        <v>393</v>
      </c>
      <c r="D18" s="862">
        <f>SUM(F18:S18)</f>
        <v>0</v>
      </c>
      <c r="E18" s="429">
        <f>' Proiectii financiare marginal'!C23-SUM(' Proiectii financiare marginal'!C13:C14)</f>
        <v>0</v>
      </c>
      <c r="F18" s="429">
        <f>' Proiectii financiare marginal'!D23-SUM(' Proiectii financiare marginal'!D17:D18)</f>
        <v>0</v>
      </c>
      <c r="G18" s="429">
        <f>' Proiectii financiare marginal'!E23-SUM(' Proiectii financiare marginal'!E17:E18)</f>
        <v>0</v>
      </c>
      <c r="H18" s="429">
        <f>' Proiectii financiare marginal'!F23-SUM(' Proiectii financiare marginal'!F17:F18)</f>
        <v>0</v>
      </c>
      <c r="I18" s="429">
        <f>' Proiectii financiare marginal'!G23-SUM(' Proiectii financiare marginal'!G17:G18)</f>
        <v>0</v>
      </c>
      <c r="J18" s="429">
        <f>' Proiectii financiare marginal'!H23-SUM(' Proiectii financiare marginal'!H17:H18)</f>
        <v>0</v>
      </c>
      <c r="K18" s="429">
        <f>' Proiectii financiare marginal'!I23-SUM(' Proiectii financiare marginal'!I17:I18)</f>
        <v>0</v>
      </c>
      <c r="L18" s="429">
        <f>' Proiectii financiare marginal'!J23-SUM(' Proiectii financiare marginal'!J17:J18)</f>
        <v>0</v>
      </c>
      <c r="M18" s="429">
        <f>' Proiectii financiare marginal'!K23-SUM(' Proiectii financiare marginal'!K17:K18)</f>
        <v>0</v>
      </c>
      <c r="N18" s="429">
        <f>' Proiectii financiare marginal'!L23-SUM(' Proiectii financiare marginal'!L17:L18)</f>
        <v>0</v>
      </c>
      <c r="O18" s="429">
        <f>' Proiectii financiare marginal'!M23-SUM(' Proiectii financiare marginal'!M17:M18)</f>
        <v>0</v>
      </c>
      <c r="P18" s="429">
        <f>' Proiectii financiare marginal'!N23-SUM(' Proiectii financiare marginal'!N17:N18)</f>
        <v>0</v>
      </c>
      <c r="Q18" s="429">
        <f>' Proiectii financiare marginal'!O23-SUM(' Proiectii financiare marginal'!O17:O18)</f>
        <v>0</v>
      </c>
      <c r="R18" s="429">
        <f>' Proiectii financiare marginal'!P23-SUM(' Proiectii financiare marginal'!P17:P18)</f>
        <v>0</v>
      </c>
      <c r="S18" s="429">
        <f>' Proiectii financiare marginal'!Q23-SUM(' Proiectii financiare marginal'!Q17:Q18)</f>
        <v>0</v>
      </c>
    </row>
    <row r="19" spans="1:20" s="248" customFormat="1" ht="14.25" customHeight="1">
      <c r="A19" s="237" t="s">
        <v>221</v>
      </c>
      <c r="B19" s="50" t="s">
        <v>444</v>
      </c>
      <c r="C19" s="50" t="s">
        <v>394</v>
      </c>
      <c r="D19" s="862">
        <f>SUM(F19:S19)</f>
        <v>0</v>
      </c>
      <c r="E19" s="429">
        <f>' Proiectii financiare marginal'!C45+' Proiectii financiare marginal'!C46</f>
        <v>0</v>
      </c>
      <c r="F19" s="429">
        <f>' Proiectii financiare marginal'!D45</f>
        <v>0</v>
      </c>
      <c r="G19" s="429">
        <f>' Proiectii financiare marginal'!E45</f>
        <v>0</v>
      </c>
      <c r="H19" s="429">
        <f>' Proiectii financiare marginal'!F45</f>
        <v>0</v>
      </c>
      <c r="I19" s="429">
        <f>' Proiectii financiare marginal'!G45</f>
        <v>0</v>
      </c>
      <c r="J19" s="429">
        <f>' Proiectii financiare marginal'!H45</f>
        <v>0</v>
      </c>
      <c r="K19" s="429">
        <f>' Proiectii financiare marginal'!I45</f>
        <v>0</v>
      </c>
      <c r="L19" s="429">
        <f>' Proiectii financiare marginal'!J45</f>
        <v>0</v>
      </c>
      <c r="M19" s="429">
        <f>' Proiectii financiare marginal'!K45</f>
        <v>0</v>
      </c>
      <c r="N19" s="429">
        <f>' Proiectii financiare marginal'!L45</f>
        <v>0</v>
      </c>
      <c r="O19" s="429">
        <f>' Proiectii financiare marginal'!M45</f>
        <v>0</v>
      </c>
      <c r="P19" s="429">
        <f>' Proiectii financiare marginal'!N45</f>
        <v>0</v>
      </c>
      <c r="Q19" s="429">
        <f>' Proiectii financiare marginal'!O45</f>
        <v>0</v>
      </c>
      <c r="R19" s="429">
        <f>' Proiectii financiare marginal'!P45</f>
        <v>0</v>
      </c>
      <c r="S19" s="429">
        <f>' Proiectii financiare marginal'!Q45</f>
        <v>0</v>
      </c>
      <c r="T19" s="429"/>
    </row>
    <row r="20" spans="1:20" s="248" customFormat="1">
      <c r="A20" s="237" t="s">
        <v>235</v>
      </c>
      <c r="B20" s="50" t="s">
        <v>418</v>
      </c>
      <c r="C20" s="50" t="s">
        <v>395</v>
      </c>
      <c r="D20" s="862">
        <f>SUM(F20:S20)</f>
        <v>0</v>
      </c>
      <c r="E20" s="862">
        <f>' Rentabilitate investitie'!E7</f>
        <v>0</v>
      </c>
      <c r="F20" s="429">
        <f>' Rentabilitate investitie'!D7</f>
        <v>0</v>
      </c>
      <c r="G20" s="429">
        <f>' Rentabilitate investitie'!E7</f>
        <v>0</v>
      </c>
      <c r="H20" s="429">
        <f>' Rentabilitate investitie'!F7</f>
        <v>0</v>
      </c>
      <c r="I20" s="429">
        <f>' Rentabilitate investitie'!G7</f>
        <v>0</v>
      </c>
      <c r="J20" s="429">
        <f>' Rentabilitate investitie'!H7</f>
        <v>0</v>
      </c>
      <c r="K20" s="429">
        <f>' Rentabilitate investitie'!I7</f>
        <v>0</v>
      </c>
      <c r="L20" s="429">
        <f>' Rentabilitate investitie'!J7</f>
        <v>0</v>
      </c>
      <c r="M20" s="429">
        <f>' Rentabilitate investitie'!K7</f>
        <v>0</v>
      </c>
      <c r="N20" s="429">
        <f>' Rentabilitate investitie'!L7</f>
        <v>0</v>
      </c>
      <c r="O20" s="429">
        <f>' Rentabilitate investitie'!M7</f>
        <v>0</v>
      </c>
      <c r="P20" s="429">
        <f>' Rentabilitate investitie'!N7</f>
        <v>0</v>
      </c>
      <c r="Q20" s="429">
        <f>' Rentabilitate investitie'!O7</f>
        <v>0</v>
      </c>
      <c r="R20" s="429">
        <f>' Rentabilitate investitie'!P7</f>
        <v>0</v>
      </c>
      <c r="S20" s="862">
        <f>' Rentabilitate investitie'!Q7</f>
        <v>0</v>
      </c>
    </row>
    <row r="21" spans="1:20" s="248" customFormat="1">
      <c r="A21" s="863" t="s">
        <v>409</v>
      </c>
      <c r="B21" s="864" t="s">
        <v>419</v>
      </c>
      <c r="C21" s="864" t="s">
        <v>421</v>
      </c>
      <c r="D21" s="482">
        <f>SUM(F21:S21)</f>
        <v>0</v>
      </c>
      <c r="E21" s="796">
        <f>E18-E19+E20</f>
        <v>0</v>
      </c>
      <c r="F21" s="796">
        <f>F18-F19+F20</f>
        <v>0</v>
      </c>
      <c r="G21" s="796">
        <f t="shared" ref="G21:M21" si="2">G18-G19+G20</f>
        <v>0</v>
      </c>
      <c r="H21" s="796">
        <f t="shared" si="2"/>
        <v>0</v>
      </c>
      <c r="I21" s="796">
        <f t="shared" si="2"/>
        <v>0</v>
      </c>
      <c r="J21" s="796">
        <f>J18-J19+J20</f>
        <v>0</v>
      </c>
      <c r="K21" s="796">
        <f t="shared" si="2"/>
        <v>0</v>
      </c>
      <c r="L21" s="796">
        <f t="shared" si="2"/>
        <v>0</v>
      </c>
      <c r="M21" s="796">
        <f t="shared" si="2"/>
        <v>0</v>
      </c>
      <c r="N21" s="796">
        <f t="shared" ref="N21:S21" si="3">N18-N19+N20</f>
        <v>0</v>
      </c>
      <c r="O21" s="796">
        <f t="shared" si="3"/>
        <v>0</v>
      </c>
      <c r="P21" s="796">
        <f t="shared" si="3"/>
        <v>0</v>
      </c>
      <c r="Q21" s="796">
        <f t="shared" si="3"/>
        <v>0</v>
      </c>
      <c r="R21" s="796">
        <f t="shared" si="3"/>
        <v>0</v>
      </c>
      <c r="S21" s="796">
        <f t="shared" si="3"/>
        <v>0</v>
      </c>
    </row>
    <row r="22" spans="1:20" s="868" customFormat="1">
      <c r="A22" s="866" t="s">
        <v>410</v>
      </c>
      <c r="B22" s="867" t="s">
        <v>420</v>
      </c>
      <c r="C22" s="867" t="s">
        <v>422</v>
      </c>
      <c r="D22" s="484">
        <f>SUM(F22:S22)</f>
        <v>0</v>
      </c>
      <c r="E22" s="482">
        <f>E21*E14</f>
        <v>0</v>
      </c>
      <c r="F22" s="482">
        <f>F21*F14</f>
        <v>0</v>
      </c>
      <c r="G22" s="482">
        <f t="shared" ref="G22:M22" si="4">G21*G14</f>
        <v>0</v>
      </c>
      <c r="H22" s="482">
        <f t="shared" si="4"/>
        <v>0</v>
      </c>
      <c r="I22" s="482">
        <f t="shared" si="4"/>
        <v>0</v>
      </c>
      <c r="J22" s="484">
        <f t="shared" si="4"/>
        <v>0</v>
      </c>
      <c r="K22" s="482">
        <f t="shared" si="4"/>
        <v>0</v>
      </c>
      <c r="L22" s="482">
        <f t="shared" si="4"/>
        <v>0</v>
      </c>
      <c r="M22" s="482">
        <f t="shared" si="4"/>
        <v>0</v>
      </c>
      <c r="N22" s="482">
        <f t="shared" ref="N22:S22" si="5">N21*N14</f>
        <v>0</v>
      </c>
      <c r="O22" s="482">
        <f t="shared" si="5"/>
        <v>0</v>
      </c>
      <c r="P22" s="482">
        <f t="shared" si="5"/>
        <v>0</v>
      </c>
      <c r="Q22" s="482">
        <f t="shared" si="5"/>
        <v>0</v>
      </c>
      <c r="R22" s="482">
        <f t="shared" si="5"/>
        <v>0</v>
      </c>
      <c r="S22" s="482">
        <f t="shared" si="5"/>
        <v>0</v>
      </c>
    </row>
    <row r="23" spans="1:20" s="248" customFormat="1" ht="13.5" thickBot="1">
      <c r="A23" s="63"/>
      <c r="B23" s="50"/>
      <c r="C23" s="50"/>
      <c r="D23" s="59"/>
      <c r="E23" s="59"/>
      <c r="F23" s="50"/>
      <c r="G23" s="50"/>
      <c r="H23" s="50"/>
      <c r="I23" s="50"/>
      <c r="J23" s="40"/>
      <c r="K23" s="50"/>
      <c r="L23" s="50"/>
      <c r="M23" s="50"/>
      <c r="N23" s="63"/>
      <c r="O23" s="63"/>
    </row>
    <row r="24" spans="1:20" s="248" customFormat="1" ht="27.75" customHeight="1" thickBot="1">
      <c r="A24" s="61" t="s">
        <v>328</v>
      </c>
      <c r="B24" s="62"/>
      <c r="C24" s="62"/>
      <c r="D24" s="934">
        <v>0.98</v>
      </c>
      <c r="E24" s="44"/>
      <c r="F24" s="928"/>
      <c r="G24" s="1140" t="s">
        <v>271</v>
      </c>
      <c r="H24" s="1140"/>
      <c r="I24" s="1140"/>
      <c r="J24" s="1140"/>
      <c r="K24" s="1140"/>
      <c r="L24" s="1140"/>
      <c r="M24" s="60" t="str">
        <f>IF(D22&gt;0,"DA","NU")</f>
        <v>NU</v>
      </c>
      <c r="N24" s="50"/>
      <c r="O24" s="63"/>
    </row>
    <row r="25" spans="1:20" s="248" customFormat="1" ht="36.75" customHeight="1" thickBot="1">
      <c r="A25" s="939" t="s">
        <v>324</v>
      </c>
      <c r="B25" s="40"/>
      <c r="C25" s="40"/>
      <c r="D25" s="935">
        <v>0</v>
      </c>
      <c r="E25" s="44"/>
      <c r="F25" s="928"/>
      <c r="G25" s="902"/>
      <c r="H25" s="902"/>
      <c r="I25" s="902"/>
      <c r="J25" s="902"/>
      <c r="K25" s="902"/>
      <c r="L25" s="902"/>
      <c r="M25" s="60"/>
      <c r="N25" s="50"/>
      <c r="O25" s="63"/>
    </row>
    <row r="26" spans="1:20" s="248" customFormat="1" ht="13.5" thickBot="1">
      <c r="A26" s="50"/>
      <c r="B26" s="50"/>
      <c r="C26" s="50"/>
      <c r="D26" s="59"/>
      <c r="E26" s="59"/>
      <c r="F26" s="50"/>
      <c r="G26" s="50"/>
      <c r="H26" s="50"/>
      <c r="I26" s="50"/>
      <c r="J26" s="40"/>
      <c r="K26" s="50"/>
      <c r="L26" s="50"/>
      <c r="M26" s="50"/>
      <c r="N26" s="50"/>
      <c r="O26" s="63"/>
    </row>
    <row r="27" spans="1:20" s="248" customFormat="1" ht="33.75" customHeight="1" thickBot="1">
      <c r="A27" s="1135" t="s">
        <v>424</v>
      </c>
      <c r="B27" s="1136"/>
      <c r="C27" s="1136"/>
      <c r="D27" s="51">
        <v>0.04</v>
      </c>
      <c r="E27" s="44"/>
      <c r="F27" s="50"/>
      <c r="G27" s="1137" t="s">
        <v>230</v>
      </c>
      <c r="H27" s="1138"/>
      <c r="I27" s="1138"/>
      <c r="J27" s="1139"/>
      <c r="K27" s="233" t="str">
        <f>IF(M24="nu","--",IFERROR(B64,""))</f>
        <v>--</v>
      </c>
      <c r="L27" s="52" t="s">
        <v>475</v>
      </c>
      <c r="M27" s="50"/>
      <c r="N27" s="50"/>
      <c r="O27" s="63"/>
    </row>
    <row r="28" spans="1:20" s="248" customFormat="1">
      <c r="A28" s="50"/>
      <c r="B28" s="50"/>
      <c r="C28" s="50"/>
      <c r="D28" s="59"/>
      <c r="E28" s="59"/>
      <c r="F28" s="50"/>
      <c r="G28" s="1141"/>
      <c r="H28" s="1141"/>
      <c r="I28" s="1141"/>
      <c r="J28" s="1141"/>
      <c r="K28" s="1141"/>
      <c r="L28" s="1141"/>
      <c r="M28" s="1141"/>
      <c r="N28" s="50"/>
      <c r="O28" s="63"/>
    </row>
    <row r="29" spans="1:20" s="248" customFormat="1">
      <c r="A29" s="53" t="s">
        <v>431</v>
      </c>
      <c r="B29" s="50"/>
      <c r="C29" s="50"/>
      <c r="D29" s="59"/>
      <c r="E29" s="59"/>
      <c r="F29" s="50"/>
      <c r="G29" s="50"/>
      <c r="H29" s="50"/>
      <c r="I29" s="50"/>
      <c r="J29" s="40"/>
      <c r="K29" s="50"/>
      <c r="L29" s="50"/>
      <c r="M29" s="50"/>
      <c r="N29" s="50"/>
      <c r="O29" s="63"/>
    </row>
    <row r="30" spans="1:20" s="248" customFormat="1">
      <c r="A30" s="54" t="s">
        <v>425</v>
      </c>
      <c r="B30" s="50"/>
      <c r="C30" s="50"/>
      <c r="D30" s="59"/>
      <c r="E30" s="59"/>
      <c r="F30" s="50"/>
      <c r="G30" s="50"/>
      <c r="H30" s="50"/>
      <c r="I30" s="50"/>
      <c r="J30" s="40"/>
      <c r="K30" s="50"/>
      <c r="L30" s="50"/>
      <c r="M30" s="50"/>
      <c r="N30" s="50"/>
      <c r="O30" s="63"/>
    </row>
    <row r="31" spans="1:20" s="248" customFormat="1" ht="60" customHeight="1">
      <c r="A31" s="55" t="s">
        <v>356</v>
      </c>
      <c r="B31" s="1118" t="s">
        <v>274</v>
      </c>
      <c r="C31" s="1118"/>
      <c r="D31" s="1118"/>
      <c r="E31" s="1118"/>
      <c r="F31" s="1118"/>
      <c r="G31" s="1118"/>
      <c r="H31" s="1118"/>
      <c r="I31" s="1118"/>
      <c r="J31" s="1118"/>
      <c r="K31" s="1118"/>
      <c r="L31" s="1118"/>
      <c r="M31" s="1118"/>
      <c r="N31" s="56"/>
      <c r="O31" s="63"/>
    </row>
    <row r="32" spans="1:20" s="248" customFormat="1">
      <c r="A32" s="55" t="s">
        <v>386</v>
      </c>
      <c r="B32" s="1120" t="s">
        <v>268</v>
      </c>
      <c r="C32" s="1120"/>
      <c r="D32" s="1120"/>
      <c r="E32" s="1120"/>
      <c r="F32" s="1120"/>
      <c r="G32" s="1120"/>
      <c r="H32" s="1120"/>
      <c r="I32" s="1120"/>
      <c r="J32" s="1120"/>
      <c r="K32" s="1120"/>
      <c r="L32" s="1120"/>
      <c r="M32" s="1120"/>
      <c r="N32" s="1120"/>
      <c r="O32" s="63"/>
    </row>
    <row r="33" spans="1:18" s="248" customFormat="1">
      <c r="A33" s="55" t="s">
        <v>387</v>
      </c>
      <c r="B33" s="1121" t="s">
        <v>269</v>
      </c>
      <c r="C33" s="1121"/>
      <c r="D33" s="1121"/>
      <c r="E33" s="1121"/>
      <c r="F33" s="1121"/>
      <c r="G33" s="1121"/>
      <c r="H33" s="1121"/>
      <c r="I33" s="1121"/>
      <c r="J33" s="1121"/>
      <c r="K33" s="1121"/>
      <c r="L33" s="1121"/>
      <c r="M33" s="1121"/>
      <c r="N33" s="1121"/>
      <c r="O33" s="63"/>
    </row>
    <row r="34" spans="1:18" s="248" customFormat="1">
      <c r="A34" s="55" t="s">
        <v>388</v>
      </c>
      <c r="B34" s="1121" t="s">
        <v>270</v>
      </c>
      <c r="C34" s="1121"/>
      <c r="D34" s="1121"/>
      <c r="E34" s="1121"/>
      <c r="F34" s="1121"/>
      <c r="G34" s="1121"/>
      <c r="H34" s="1121"/>
      <c r="I34" s="1121"/>
      <c r="J34" s="1121"/>
      <c r="K34" s="1121"/>
      <c r="L34" s="1121"/>
      <c r="M34" s="1121"/>
      <c r="N34" s="1121"/>
      <c r="O34" s="63"/>
    </row>
    <row r="35" spans="1:18" s="248" customFormat="1" ht="42.75" customHeight="1">
      <c r="A35" s="55" t="s">
        <v>389</v>
      </c>
      <c r="B35" s="1120" t="s">
        <v>140</v>
      </c>
      <c r="C35" s="1121"/>
      <c r="D35" s="1121"/>
      <c r="E35" s="1121"/>
      <c r="F35" s="1121"/>
      <c r="G35" s="1121"/>
      <c r="H35" s="1121"/>
      <c r="I35" s="1121"/>
      <c r="J35" s="1121"/>
      <c r="K35" s="1121"/>
      <c r="L35" s="1121"/>
      <c r="M35" s="1121"/>
      <c r="N35" s="1121"/>
      <c r="O35" s="63"/>
    </row>
    <row r="36" spans="1:18" s="248" customFormat="1" ht="42" customHeight="1">
      <c r="A36" s="55" t="s">
        <v>390</v>
      </c>
      <c r="B36" s="1120" t="s">
        <v>426</v>
      </c>
      <c r="C36" s="1121"/>
      <c r="D36" s="1121"/>
      <c r="E36" s="1121"/>
      <c r="F36" s="1121"/>
      <c r="G36" s="1121"/>
      <c r="H36" s="1121"/>
      <c r="I36" s="1121"/>
      <c r="J36" s="1121"/>
      <c r="K36" s="1121"/>
      <c r="L36" s="1121"/>
      <c r="M36" s="1121"/>
      <c r="N36" s="1121"/>
      <c r="O36" s="63"/>
    </row>
    <row r="37" spans="1:18" s="248" customFormat="1" ht="42.75" customHeight="1">
      <c r="A37" s="55" t="s">
        <v>391</v>
      </c>
      <c r="B37" s="1120" t="s">
        <v>427</v>
      </c>
      <c r="C37" s="1121"/>
      <c r="D37" s="1121"/>
      <c r="E37" s="1121"/>
      <c r="F37" s="1121"/>
      <c r="G37" s="1121"/>
      <c r="H37" s="1121"/>
      <c r="I37" s="1121"/>
      <c r="J37" s="1121"/>
      <c r="K37" s="1121"/>
      <c r="L37" s="1121"/>
      <c r="M37" s="1121"/>
      <c r="N37" s="1121"/>
      <c r="O37" s="63"/>
    </row>
    <row r="38" spans="1:18" s="248" customFormat="1" ht="25.5" customHeight="1">
      <c r="A38" s="55" t="s">
        <v>392</v>
      </c>
      <c r="B38" s="1120" t="s">
        <v>428</v>
      </c>
      <c r="C38" s="1121"/>
      <c r="D38" s="1121"/>
      <c r="E38" s="1121"/>
      <c r="F38" s="1121"/>
      <c r="G38" s="1121"/>
      <c r="H38" s="1121"/>
      <c r="I38" s="1121"/>
      <c r="J38" s="1121"/>
      <c r="K38" s="1121"/>
      <c r="L38" s="1121"/>
      <c r="M38" s="1121"/>
      <c r="N38" s="1121"/>
      <c r="O38" s="63"/>
    </row>
    <row r="39" spans="1:18" s="248" customFormat="1">
      <c r="A39" s="55" t="s">
        <v>393</v>
      </c>
      <c r="B39" s="1124" t="s">
        <v>131</v>
      </c>
      <c r="C39" s="1124"/>
      <c r="D39" s="1124"/>
      <c r="E39" s="1124"/>
      <c r="F39" s="1124"/>
      <c r="G39" s="1124"/>
      <c r="H39" s="1124"/>
      <c r="I39" s="1124"/>
      <c r="J39" s="1124"/>
      <c r="K39" s="1124"/>
      <c r="L39" s="1124"/>
      <c r="M39" s="1124"/>
      <c r="N39" s="1124"/>
      <c r="O39" s="63"/>
    </row>
    <row r="40" spans="1:18" s="248" customFormat="1" ht="34.5" customHeight="1">
      <c r="A40" s="55" t="s">
        <v>394</v>
      </c>
      <c r="B40" s="1125" t="s">
        <v>236</v>
      </c>
      <c r="C40" s="1125"/>
      <c r="D40" s="1125"/>
      <c r="E40" s="1125"/>
      <c r="F40" s="1125"/>
      <c r="G40" s="1125"/>
      <c r="H40" s="1125"/>
      <c r="I40" s="1125"/>
      <c r="J40" s="1125"/>
      <c r="K40" s="1125"/>
      <c r="L40" s="1125"/>
      <c r="M40" s="1125"/>
      <c r="N40" s="1125"/>
      <c r="O40" s="63"/>
    </row>
    <row r="41" spans="1:18" s="248" customFormat="1" ht="31.5" customHeight="1">
      <c r="A41" s="55" t="s">
        <v>395</v>
      </c>
      <c r="B41" s="1124" t="s">
        <v>237</v>
      </c>
      <c r="C41" s="1124"/>
      <c r="D41" s="1124"/>
      <c r="E41" s="1124"/>
      <c r="F41" s="1124"/>
      <c r="G41" s="1124"/>
      <c r="H41" s="1124"/>
      <c r="I41" s="1124"/>
      <c r="J41" s="1124"/>
      <c r="K41" s="1124"/>
      <c r="L41" s="1124"/>
      <c r="M41" s="1124"/>
      <c r="N41" s="1124"/>
      <c r="O41" s="63"/>
    </row>
    <row r="42" spans="1:18" s="248" customFormat="1" ht="25.5" customHeight="1">
      <c r="A42" s="55" t="s">
        <v>421</v>
      </c>
      <c r="B42" s="1119" t="s">
        <v>429</v>
      </c>
      <c r="C42" s="1119"/>
      <c r="D42" s="1119"/>
      <c r="E42" s="1119"/>
      <c r="F42" s="1119"/>
      <c r="G42" s="1119"/>
      <c r="H42" s="1119"/>
      <c r="I42" s="1119"/>
      <c r="J42" s="1119"/>
      <c r="K42" s="1119"/>
      <c r="L42" s="1119"/>
      <c r="M42" s="1119"/>
      <c r="N42" s="1119"/>
      <c r="O42" s="63"/>
    </row>
    <row r="43" spans="1:18" s="248" customFormat="1">
      <c r="A43" s="55" t="s">
        <v>422</v>
      </c>
      <c r="B43" s="1120" t="s">
        <v>430</v>
      </c>
      <c r="C43" s="1121"/>
      <c r="D43" s="1121"/>
      <c r="E43" s="1121"/>
      <c r="F43" s="1121"/>
      <c r="G43" s="1121"/>
      <c r="H43" s="1121"/>
      <c r="I43" s="1121"/>
      <c r="J43" s="1121"/>
      <c r="K43" s="1121"/>
      <c r="L43" s="1121"/>
      <c r="M43" s="1121"/>
      <c r="N43" s="1121"/>
      <c r="O43" s="63"/>
    </row>
    <row r="44" spans="1:18" s="248" customFormat="1">
      <c r="A44" s="63"/>
      <c r="B44" s="50"/>
      <c r="C44" s="50"/>
      <c r="D44" s="59"/>
      <c r="E44" s="59"/>
      <c r="F44" s="50"/>
      <c r="G44" s="50"/>
      <c r="H44" s="50"/>
      <c r="I44" s="50"/>
      <c r="J44" s="40"/>
      <c r="K44" s="50"/>
      <c r="L44" s="50"/>
      <c r="M44" s="50"/>
      <c r="N44" s="63"/>
      <c r="O44" s="63"/>
    </row>
    <row r="45" spans="1:18" s="248" customFormat="1">
      <c r="A45" s="63"/>
      <c r="B45" s="50"/>
      <c r="C45" s="50"/>
      <c r="D45" s="59"/>
      <c r="E45" s="59"/>
      <c r="F45" s="50"/>
      <c r="G45" s="50"/>
      <c r="H45" s="50"/>
      <c r="I45" s="50"/>
      <c r="J45" s="40"/>
      <c r="K45" s="50"/>
      <c r="L45" s="50"/>
      <c r="M45" s="50"/>
      <c r="N45" s="63"/>
      <c r="O45" s="63"/>
    </row>
    <row r="46" spans="1:18" s="248" customFormat="1" ht="27" customHeight="1">
      <c r="A46" s="63"/>
      <c r="B46" s="50"/>
      <c r="C46" s="50"/>
      <c r="D46" s="59"/>
      <c r="E46" s="59"/>
      <c r="F46" s="50"/>
      <c r="G46" s="50"/>
      <c r="H46" s="50"/>
      <c r="I46" s="50"/>
      <c r="J46" s="40"/>
      <c r="K46" s="1126"/>
      <c r="L46" s="1126"/>
      <c r="M46" s="1126"/>
      <c r="N46" s="1126"/>
      <c r="O46" s="1126"/>
      <c r="P46" s="1126"/>
      <c r="Q46" s="1126"/>
      <c r="R46" s="1126"/>
    </row>
    <row r="47" spans="1:18" s="248" customFormat="1">
      <c r="A47" s="234" t="s">
        <v>432</v>
      </c>
      <c r="B47" s="63"/>
      <c r="C47" s="63"/>
      <c r="D47" s="63"/>
      <c r="E47" s="63"/>
      <c r="F47" s="63"/>
      <c r="G47" s="63"/>
      <c r="H47" s="63"/>
      <c r="I47" s="63"/>
      <c r="J47" s="67"/>
      <c r="K47" s="50"/>
      <c r="L47" s="50"/>
      <c r="M47" s="50"/>
      <c r="N47" s="63"/>
      <c r="O47" s="63"/>
    </row>
    <row r="48" spans="1:18" s="248" customFormat="1">
      <c r="A48" s="1122" t="s">
        <v>433</v>
      </c>
      <c r="B48" s="1122"/>
      <c r="C48" s="1122"/>
      <c r="D48" s="1122"/>
      <c r="E48" s="1122"/>
      <c r="F48" s="1122"/>
      <c r="G48" s="1122"/>
      <c r="H48" s="1122"/>
      <c r="I48" s="1122"/>
      <c r="J48" s="67"/>
      <c r="K48" s="50"/>
      <c r="L48" s="50"/>
      <c r="M48" s="50"/>
      <c r="N48" s="63"/>
      <c r="O48" s="63"/>
    </row>
    <row r="49" spans="1:15" s="248" customFormat="1">
      <c r="A49" s="63"/>
      <c r="B49" s="63"/>
      <c r="C49" s="63"/>
      <c r="D49" s="63"/>
      <c r="E49" s="63"/>
      <c r="F49" s="63"/>
      <c r="G49" s="63"/>
      <c r="H49" s="63"/>
      <c r="I49" s="63"/>
      <c r="J49" s="67"/>
      <c r="K49" s="50"/>
      <c r="L49" s="50"/>
      <c r="M49" s="50"/>
      <c r="N49" s="63"/>
      <c r="O49" s="63"/>
    </row>
    <row r="50" spans="1:15" s="248" customFormat="1" ht="42" customHeight="1">
      <c r="A50" s="1123" t="s">
        <v>224</v>
      </c>
      <c r="B50" s="1123"/>
      <c r="C50" s="1123"/>
      <c r="D50" s="1123"/>
      <c r="E50" s="1123"/>
      <c r="F50" s="1123"/>
      <c r="G50" s="1123"/>
      <c r="H50" s="1123"/>
      <c r="I50" s="1123"/>
      <c r="J50" s="235"/>
      <c r="K50" s="50"/>
      <c r="L50" s="50"/>
      <c r="M50" s="50"/>
      <c r="N50" s="63"/>
      <c r="O50" s="63"/>
    </row>
    <row r="51" spans="1:15" s="248" customFormat="1">
      <c r="A51" s="63" t="s">
        <v>434</v>
      </c>
      <c r="B51" s="236">
        <f>D11</f>
        <v>1590952.7250000001</v>
      </c>
      <c r="C51" s="50" t="s">
        <v>475</v>
      </c>
      <c r="D51" s="63"/>
      <c r="E51" s="63"/>
      <c r="F51" s="63"/>
      <c r="G51" s="63"/>
      <c r="H51" s="63"/>
      <c r="I51" s="63"/>
      <c r="J51" s="67"/>
      <c r="K51" s="50"/>
      <c r="L51" s="50"/>
      <c r="M51" s="50"/>
      <c r="N51" s="63"/>
      <c r="O51" s="63"/>
    </row>
    <row r="52" spans="1:15" s="248" customFormat="1" ht="14.25" customHeight="1">
      <c r="A52" s="237" t="s">
        <v>435</v>
      </c>
      <c r="B52" s="236">
        <f>D15</f>
        <v>1491595.9813239644</v>
      </c>
      <c r="C52" s="50" t="s">
        <v>475</v>
      </c>
      <c r="D52" s="63"/>
      <c r="E52" s="63"/>
      <c r="F52" s="63"/>
      <c r="G52" s="63"/>
      <c r="H52" s="63"/>
      <c r="I52" s="63"/>
      <c r="J52" s="67"/>
      <c r="K52" s="50"/>
      <c r="L52" s="50"/>
      <c r="M52" s="50"/>
      <c r="N52" s="63"/>
      <c r="O52" s="63"/>
    </row>
    <row r="53" spans="1:15" s="248" customFormat="1" ht="26.25" customHeight="1">
      <c r="A53" s="828" t="s">
        <v>239</v>
      </c>
      <c r="B53" s="236">
        <f>IF(D22&gt;0,D22,0)</f>
        <v>0</v>
      </c>
      <c r="C53" s="50" t="s">
        <v>475</v>
      </c>
      <c r="D53" s="63"/>
      <c r="E53" s="63"/>
      <c r="F53" s="63"/>
      <c r="G53" s="63"/>
      <c r="H53" s="63"/>
      <c r="I53" s="63"/>
      <c r="J53" s="67"/>
      <c r="K53" s="50"/>
      <c r="L53" s="50"/>
      <c r="M53" s="50"/>
      <c r="N53" s="63"/>
      <c r="O53" s="63"/>
    </row>
    <row r="54" spans="1:15" s="248" customFormat="1" ht="25.5">
      <c r="A54" s="238" t="s">
        <v>225</v>
      </c>
      <c r="B54" s="239">
        <f>B52-B53</f>
        <v>1491595.9813239644</v>
      </c>
      <c r="C54" s="50" t="s">
        <v>475</v>
      </c>
      <c r="D54" s="63"/>
      <c r="E54" s="63"/>
      <c r="F54" s="75"/>
      <c r="G54" s="63"/>
      <c r="H54" s="63"/>
      <c r="I54" s="63"/>
      <c r="J54" s="67"/>
      <c r="K54" s="50"/>
      <c r="L54" s="50"/>
      <c r="M54" s="50"/>
      <c r="N54" s="63"/>
      <c r="O54" s="63"/>
    </row>
    <row r="55" spans="1:15" s="248" customFormat="1">
      <c r="A55" s="238" t="s">
        <v>226</v>
      </c>
      <c r="B55" s="792">
        <f>ROUND(B54/B52,2)</f>
        <v>1</v>
      </c>
      <c r="C55" s="50"/>
      <c r="D55" s="63"/>
      <c r="E55" s="63"/>
      <c r="F55" s="75"/>
      <c r="G55" s="63"/>
      <c r="H55" s="63"/>
      <c r="I55" s="63"/>
      <c r="J55" s="67"/>
      <c r="K55" s="50"/>
      <c r="L55" s="50"/>
      <c r="M55" s="50"/>
      <c r="N55" s="63"/>
      <c r="O55" s="63"/>
    </row>
    <row r="56" spans="1:15" s="248" customFormat="1">
      <c r="A56" s="240"/>
      <c r="B56" s="63"/>
      <c r="C56" s="64"/>
      <c r="D56" s="63"/>
      <c r="E56" s="63"/>
      <c r="F56" s="63"/>
      <c r="G56" s="63"/>
      <c r="H56" s="63"/>
      <c r="I56" s="63"/>
      <c r="J56" s="67"/>
      <c r="K56" s="50"/>
      <c r="L56" s="50"/>
      <c r="M56" s="50"/>
      <c r="N56" s="63"/>
      <c r="O56" s="63"/>
    </row>
    <row r="57" spans="1:15" s="248" customFormat="1" ht="19.5">
      <c r="A57" s="1117" t="s">
        <v>227</v>
      </c>
      <c r="B57" s="1117"/>
      <c r="C57" s="1117"/>
      <c r="D57" s="1117"/>
      <c r="E57" s="1117"/>
      <c r="F57" s="1117"/>
      <c r="G57" s="1117"/>
      <c r="H57" s="1117"/>
      <c r="I57" s="1117"/>
      <c r="J57" s="235"/>
      <c r="K57" s="50"/>
      <c r="L57" s="50"/>
      <c r="M57" s="50"/>
      <c r="N57" s="63"/>
      <c r="O57" s="63"/>
    </row>
    <row r="58" spans="1:15" s="248" customFormat="1">
      <c r="A58" s="243" t="s">
        <v>436</v>
      </c>
      <c r="B58" s="50"/>
      <c r="C58" s="64"/>
      <c r="D58" s="63"/>
      <c r="E58" s="63"/>
      <c r="F58" s="63"/>
      <c r="G58" s="63"/>
      <c r="H58" s="63"/>
      <c r="I58" s="63"/>
      <c r="J58" s="67"/>
      <c r="K58" s="50"/>
      <c r="L58" s="50"/>
      <c r="M58" s="50"/>
      <c r="N58" s="64"/>
      <c r="O58" s="63"/>
    </row>
    <row r="59" spans="1:15" s="248" customFormat="1">
      <c r="A59" s="63" t="s">
        <v>437</v>
      </c>
      <c r="B59" s="236">
        <f>D12</f>
        <v>1590366.0550000002</v>
      </c>
      <c r="C59" s="50" t="s">
        <v>475</v>
      </c>
      <c r="D59" s="63"/>
      <c r="E59" s="63"/>
      <c r="F59" s="63"/>
      <c r="G59" s="63"/>
      <c r="H59" s="63"/>
      <c r="I59" s="63"/>
      <c r="J59" s="67"/>
      <c r="K59" s="50"/>
      <c r="L59" s="50"/>
      <c r="M59" s="50"/>
      <c r="N59" s="64"/>
      <c r="O59" s="63"/>
    </row>
    <row r="60" spans="1:15" s="248" customFormat="1" ht="38.25">
      <c r="A60" s="77" t="s">
        <v>228</v>
      </c>
      <c r="B60" s="236">
        <f>B59*B55</f>
        <v>1590366.0550000002</v>
      </c>
      <c r="C60" s="50" t="s">
        <v>475</v>
      </c>
      <c r="D60" s="63"/>
      <c r="E60" s="63"/>
      <c r="F60" s="63"/>
      <c r="G60" s="63"/>
      <c r="H60" s="63"/>
      <c r="I60" s="63"/>
      <c r="J60" s="67"/>
      <c r="K60" s="50"/>
      <c r="L60" s="50"/>
      <c r="M60" s="50"/>
      <c r="N60" s="64"/>
      <c r="O60" s="63"/>
    </row>
    <row r="61" spans="1:15" s="248" customFormat="1" ht="39.75" customHeight="1">
      <c r="A61" s="1117" t="s">
        <v>229</v>
      </c>
      <c r="B61" s="1117"/>
      <c r="C61" s="1117"/>
      <c r="D61" s="1117"/>
      <c r="E61" s="1117"/>
      <c r="F61" s="1117"/>
      <c r="G61" s="1117"/>
      <c r="H61" s="1117"/>
      <c r="I61" s="1117"/>
      <c r="J61" s="235"/>
      <c r="K61" s="50"/>
      <c r="L61" s="50"/>
      <c r="M61" s="50"/>
      <c r="N61" s="64"/>
      <c r="O61" s="63"/>
    </row>
    <row r="62" spans="1:15" s="248" customFormat="1">
      <c r="A62" s="63" t="s">
        <v>319</v>
      </c>
      <c r="B62" s="862">
        <f>B60*'Buget cerere'!C84/('Buget cerere'!C84+'Buget cerere'!C85)*'Funding-gap'!D24</f>
        <v>1558558.7339000001</v>
      </c>
      <c r="C62" s="50"/>
      <c r="D62" s="63"/>
      <c r="E62" s="63"/>
      <c r="F62" s="63"/>
      <c r="G62" s="63"/>
      <c r="H62" s="63"/>
      <c r="I62" s="63"/>
      <c r="J62" s="67"/>
      <c r="K62" s="50"/>
      <c r="L62" s="50"/>
      <c r="M62" s="50"/>
      <c r="N62" s="64"/>
      <c r="O62" s="63"/>
    </row>
    <row r="63" spans="1:15" s="248" customFormat="1">
      <c r="A63" s="63" t="s">
        <v>320</v>
      </c>
      <c r="B63" s="862">
        <f>B60*'Buget cerere'!C85/('Buget cerere'!C84+'Buget cerere'!C85)*'Funding-gap'!D25</f>
        <v>0</v>
      </c>
      <c r="C63" s="50"/>
      <c r="D63" s="63"/>
      <c r="E63" s="63"/>
      <c r="F63" s="63"/>
      <c r="G63" s="63"/>
      <c r="H63" s="63"/>
      <c r="I63" s="63"/>
      <c r="J63" s="67"/>
      <c r="K63" s="50"/>
      <c r="L63" s="50"/>
      <c r="M63" s="50"/>
      <c r="N63" s="64"/>
      <c r="O63" s="63"/>
    </row>
    <row r="64" spans="1:15" s="248" customFormat="1">
      <c r="A64" s="63" t="s">
        <v>321</v>
      </c>
      <c r="B64" s="862">
        <f>B62+B63</f>
        <v>1558558.7339000001</v>
      </c>
      <c r="C64" s="50"/>
      <c r="D64" s="63"/>
      <c r="E64" s="63"/>
      <c r="F64" s="63"/>
      <c r="G64" s="63"/>
      <c r="H64" s="63"/>
      <c r="I64" s="63"/>
      <c r="J64" s="67"/>
      <c r="K64" s="50"/>
      <c r="L64" s="50"/>
      <c r="M64" s="50"/>
      <c r="N64" s="64"/>
      <c r="O64" s="63"/>
    </row>
    <row r="65" spans="1:15" s="248" customFormat="1">
      <c r="A65" s="63"/>
      <c r="B65" s="66"/>
      <c r="C65" s="50"/>
      <c r="D65" s="63"/>
      <c r="E65" s="63"/>
      <c r="F65" s="63"/>
      <c r="G65" s="63"/>
      <c r="H65" s="63"/>
      <c r="I65" s="63"/>
      <c r="J65" s="67"/>
      <c r="K65" s="50"/>
      <c r="L65" s="50"/>
      <c r="M65" s="50"/>
      <c r="N65" s="64"/>
      <c r="O65" s="63"/>
    </row>
    <row r="66" spans="1:15" s="248" customFormat="1">
      <c r="A66" s="63"/>
      <c r="B66" s="948">
        <f>'Buget cerere'!E63</f>
        <v>1590366.0550000002</v>
      </c>
      <c r="C66" s="951">
        <v>1</v>
      </c>
      <c r="D66" s="811"/>
      <c r="E66" s="59"/>
      <c r="F66" s="50"/>
      <c r="G66" s="50"/>
      <c r="H66" s="50"/>
      <c r="I66" s="50"/>
      <c r="J66" s="40"/>
      <c r="K66" s="50"/>
      <c r="L66" s="50"/>
      <c r="M66" s="50"/>
      <c r="N66" s="63"/>
      <c r="O66" s="63"/>
    </row>
    <row r="67" spans="1:15" s="248" customFormat="1" ht="24" customHeight="1">
      <c r="A67" s="63"/>
      <c r="B67" s="948">
        <f>B64</f>
        <v>1558558.7339000001</v>
      </c>
      <c r="C67" s="949">
        <f>SUM(B67*C66)/B66</f>
        <v>0.98</v>
      </c>
      <c r="D67" s="950" t="s">
        <v>322</v>
      </c>
      <c r="E67" s="59"/>
      <c r="F67" s="50"/>
      <c r="G67" s="50"/>
      <c r="H67" s="50"/>
      <c r="I67" s="50"/>
      <c r="J67" s="40"/>
      <c r="K67" s="50"/>
      <c r="L67" s="50"/>
      <c r="M67" s="50"/>
      <c r="N67" s="63"/>
      <c r="O67" s="63"/>
    </row>
    <row r="68" spans="1:15" s="248" customFormat="1">
      <c r="A68" s="63"/>
      <c r="B68" s="50"/>
      <c r="C68" s="949">
        <f>100%-C67</f>
        <v>2.0000000000000018E-2</v>
      </c>
      <c r="D68" s="578" t="s">
        <v>323</v>
      </c>
      <c r="E68" s="59"/>
      <c r="F68" s="50"/>
      <c r="G68" s="50"/>
      <c r="H68" s="50"/>
      <c r="I68" s="50"/>
      <c r="J68" s="40"/>
      <c r="K68" s="50"/>
      <c r="L68" s="50"/>
      <c r="M68" s="50"/>
      <c r="N68" s="63"/>
      <c r="O68" s="63"/>
    </row>
    <row r="69" spans="1:15" s="248" customFormat="1">
      <c r="A69" s="63"/>
      <c r="B69" s="50"/>
      <c r="C69" s="50"/>
      <c r="D69" s="59"/>
      <c r="E69" s="59"/>
      <c r="F69" s="50"/>
      <c r="G69" s="50"/>
      <c r="H69" s="50"/>
      <c r="I69" s="50"/>
      <c r="J69" s="40"/>
      <c r="K69" s="50"/>
      <c r="L69" s="50"/>
      <c r="M69" s="50"/>
      <c r="N69" s="63"/>
      <c r="O69" s="63"/>
    </row>
    <row r="70" spans="1:15" s="248" customFormat="1">
      <c r="A70" s="63"/>
      <c r="B70" s="50"/>
      <c r="C70" s="50"/>
      <c r="D70" s="59"/>
      <c r="E70" s="59"/>
      <c r="F70" s="50"/>
      <c r="G70" s="50"/>
      <c r="H70" s="50"/>
      <c r="I70" s="50"/>
      <c r="J70" s="40"/>
      <c r="K70" s="50"/>
      <c r="L70" s="50"/>
      <c r="M70" s="50"/>
      <c r="N70" s="63"/>
      <c r="O70" s="63"/>
    </row>
    <row r="71" spans="1:15" s="248" customFormat="1">
      <c r="A71" s="63"/>
      <c r="B71" s="50"/>
      <c r="C71" s="50"/>
      <c r="D71" s="59"/>
      <c r="E71" s="59"/>
      <c r="F71" s="50"/>
      <c r="G71" s="50"/>
      <c r="H71" s="50"/>
      <c r="I71" s="50"/>
      <c r="J71" s="40"/>
      <c r="K71" s="50"/>
      <c r="L71" s="50"/>
      <c r="M71" s="50"/>
      <c r="N71" s="63"/>
      <c r="O71" s="63"/>
    </row>
    <row r="72" spans="1:15" s="248" customFormat="1">
      <c r="A72" s="63"/>
      <c r="B72" s="50"/>
      <c r="C72" s="50"/>
      <c r="D72" s="59"/>
      <c r="E72" s="59"/>
      <c r="F72" s="50"/>
      <c r="G72" s="50"/>
      <c r="H72" s="50"/>
      <c r="I72" s="50"/>
      <c r="J72" s="40"/>
      <c r="K72" s="50"/>
      <c r="L72" s="50"/>
      <c r="M72" s="50"/>
      <c r="N72" s="63"/>
      <c r="O72" s="63"/>
    </row>
    <row r="73" spans="1:15" s="248" customFormat="1">
      <c r="A73" s="63"/>
      <c r="B73" s="50"/>
      <c r="C73" s="50"/>
      <c r="D73" s="59"/>
      <c r="E73" s="59"/>
      <c r="F73" s="50"/>
      <c r="G73" s="50"/>
      <c r="H73" s="50"/>
      <c r="I73" s="50"/>
      <c r="J73" s="40"/>
      <c r="K73" s="50"/>
      <c r="L73" s="50"/>
      <c r="M73" s="50"/>
      <c r="N73" s="63"/>
      <c r="O73" s="63"/>
    </row>
    <row r="74" spans="1:15" s="248" customFormat="1">
      <c r="A74" s="63"/>
      <c r="B74" s="50"/>
      <c r="C74" s="50"/>
      <c r="D74" s="59"/>
      <c r="E74" s="59"/>
      <c r="F74" s="50"/>
      <c r="G74" s="50"/>
      <c r="H74" s="50"/>
      <c r="I74" s="50"/>
      <c r="J74" s="40"/>
      <c r="K74" s="50"/>
      <c r="L74" s="50"/>
      <c r="M74" s="50"/>
      <c r="N74" s="63"/>
      <c r="O74" s="63"/>
    </row>
    <row r="75" spans="1:15" s="248" customFormat="1">
      <c r="A75" s="63"/>
      <c r="B75" s="50"/>
      <c r="C75" s="50"/>
      <c r="D75" s="59"/>
      <c r="E75" s="59"/>
      <c r="F75" s="50"/>
      <c r="G75" s="50"/>
      <c r="H75" s="50"/>
      <c r="I75" s="50"/>
      <c r="J75" s="40"/>
      <c r="K75" s="50"/>
      <c r="L75" s="50"/>
      <c r="M75" s="50"/>
      <c r="N75" s="63"/>
      <c r="O75" s="63"/>
    </row>
    <row r="76" spans="1:15" s="248" customFormat="1">
      <c r="A76" s="63"/>
      <c r="B76" s="50"/>
      <c r="C76" s="50"/>
      <c r="D76" s="59"/>
      <c r="E76" s="59"/>
      <c r="F76" s="50"/>
      <c r="G76" s="50"/>
      <c r="H76" s="50"/>
      <c r="I76" s="50"/>
      <c r="J76" s="40"/>
      <c r="K76" s="50"/>
      <c r="L76" s="50"/>
      <c r="M76" s="50"/>
      <c r="N76" s="63"/>
      <c r="O76" s="63"/>
    </row>
    <row r="77" spans="1:15" s="248" customFormat="1">
      <c r="A77" s="63"/>
      <c r="B77" s="50"/>
      <c r="C77" s="50"/>
      <c r="D77" s="59"/>
      <c r="E77" s="59"/>
      <c r="F77" s="50"/>
      <c r="G77" s="50"/>
      <c r="H77" s="50"/>
      <c r="I77" s="50"/>
      <c r="J77" s="40"/>
      <c r="K77" s="50"/>
      <c r="L77" s="50"/>
      <c r="M77" s="50"/>
      <c r="N77" s="63"/>
      <c r="O77" s="63"/>
    </row>
    <row r="78" spans="1:15" s="248" customFormat="1">
      <c r="A78" s="63"/>
      <c r="B78" s="50"/>
      <c r="C78" s="50"/>
      <c r="D78" s="59"/>
      <c r="E78" s="59"/>
      <c r="F78" s="50"/>
      <c r="G78" s="50"/>
      <c r="H78" s="50"/>
      <c r="I78" s="50"/>
      <c r="J78" s="40"/>
      <c r="K78" s="50"/>
      <c r="L78" s="50"/>
      <c r="M78" s="50"/>
      <c r="N78" s="63"/>
      <c r="O78" s="63"/>
    </row>
    <row r="79" spans="1:15" s="248" customFormat="1">
      <c r="A79" s="63"/>
      <c r="B79" s="50"/>
      <c r="C79" s="50"/>
      <c r="D79" s="59"/>
      <c r="E79" s="59"/>
      <c r="F79" s="50"/>
      <c r="G79" s="50"/>
      <c r="H79" s="50"/>
      <c r="I79" s="50"/>
      <c r="J79" s="40"/>
      <c r="K79" s="50"/>
      <c r="L79" s="50"/>
      <c r="M79" s="50"/>
      <c r="N79" s="63"/>
      <c r="O79" s="63"/>
    </row>
    <row r="80" spans="1:15" s="248" customFormat="1">
      <c r="A80" s="63"/>
      <c r="B80" s="50"/>
      <c r="C80" s="50"/>
      <c r="D80" s="59"/>
      <c r="E80" s="59"/>
      <c r="F80" s="50"/>
      <c r="G80" s="50"/>
      <c r="H80" s="50"/>
      <c r="I80" s="50"/>
      <c r="J80" s="40"/>
      <c r="K80" s="50"/>
      <c r="L80" s="50"/>
      <c r="M80" s="50"/>
      <c r="N80" s="63"/>
      <c r="O80" s="63"/>
    </row>
    <row r="81" spans="1:15" s="248" customFormat="1">
      <c r="A81" s="63"/>
      <c r="B81" s="50"/>
      <c r="C81" s="50"/>
      <c r="D81" s="59"/>
      <c r="E81" s="59"/>
      <c r="F81" s="50"/>
      <c r="G81" s="50"/>
      <c r="H81" s="50"/>
      <c r="I81" s="50"/>
      <c r="J81" s="40"/>
      <c r="K81" s="50"/>
      <c r="L81" s="50"/>
      <c r="M81" s="50"/>
      <c r="N81" s="63"/>
      <c r="O81" s="63"/>
    </row>
    <row r="82" spans="1:15" s="248" customFormat="1">
      <c r="A82" s="63"/>
      <c r="B82" s="50"/>
      <c r="C82" s="50"/>
      <c r="D82" s="59"/>
      <c r="E82" s="59"/>
      <c r="F82" s="50"/>
      <c r="G82" s="50"/>
      <c r="H82" s="50"/>
      <c r="I82" s="50"/>
      <c r="J82" s="40"/>
      <c r="K82" s="50"/>
      <c r="L82" s="50"/>
      <c r="M82" s="50"/>
      <c r="N82" s="63"/>
      <c r="O82" s="63"/>
    </row>
    <row r="83" spans="1:15" s="248" customFormat="1">
      <c r="A83" s="63"/>
      <c r="B83" s="50"/>
      <c r="C83" s="50"/>
      <c r="D83" s="59"/>
      <c r="E83" s="59"/>
      <c r="F83" s="50"/>
      <c r="G83" s="50"/>
      <c r="H83" s="50"/>
      <c r="I83" s="50"/>
      <c r="J83" s="40"/>
      <c r="K83" s="50"/>
      <c r="L83" s="50"/>
      <c r="M83" s="50"/>
      <c r="N83" s="63"/>
      <c r="O83" s="63"/>
    </row>
    <row r="84" spans="1:15" s="248" customFormat="1">
      <c r="A84" s="63"/>
      <c r="B84" s="50"/>
      <c r="C84" s="50"/>
      <c r="D84" s="59"/>
      <c r="E84" s="59"/>
      <c r="F84" s="50"/>
      <c r="G84" s="50"/>
      <c r="H84" s="50"/>
      <c r="I84" s="50"/>
      <c r="J84" s="40"/>
      <c r="K84" s="50"/>
      <c r="L84" s="50"/>
      <c r="M84" s="50"/>
      <c r="N84" s="63"/>
      <c r="O84" s="63"/>
    </row>
    <row r="85" spans="1:15" s="248" customFormat="1">
      <c r="A85" s="63"/>
      <c r="B85" s="50"/>
      <c r="C85" s="50"/>
      <c r="D85" s="59"/>
      <c r="E85" s="59"/>
      <c r="F85" s="50"/>
      <c r="G85" s="50"/>
      <c r="H85" s="50"/>
      <c r="I85" s="50"/>
      <c r="J85" s="40"/>
      <c r="K85" s="50"/>
      <c r="L85" s="50"/>
      <c r="M85" s="50"/>
      <c r="N85" s="63"/>
      <c r="O85" s="63"/>
    </row>
    <row r="86" spans="1:15" s="248" customFormat="1">
      <c r="A86" s="63"/>
      <c r="B86" s="50"/>
      <c r="C86" s="50"/>
      <c r="D86" s="59"/>
      <c r="E86" s="59"/>
      <c r="F86" s="50"/>
      <c r="G86" s="50"/>
      <c r="H86" s="50"/>
      <c r="I86" s="50"/>
      <c r="J86" s="40"/>
      <c r="K86" s="50"/>
      <c r="L86" s="50"/>
      <c r="M86" s="50"/>
      <c r="N86" s="63"/>
      <c r="O86" s="63"/>
    </row>
    <row r="87" spans="1:15" s="248" customFormat="1">
      <c r="A87" s="63"/>
      <c r="B87" s="50"/>
      <c r="C87" s="50"/>
      <c r="D87" s="59"/>
      <c r="E87" s="59"/>
      <c r="F87" s="50"/>
      <c r="G87" s="50"/>
      <c r="H87" s="50"/>
      <c r="I87" s="50"/>
      <c r="J87" s="40"/>
      <c r="K87" s="50"/>
      <c r="L87" s="50"/>
      <c r="M87" s="50"/>
      <c r="N87" s="63"/>
      <c r="O87" s="63"/>
    </row>
    <row r="88" spans="1:15" s="248" customFormat="1">
      <c r="A88" s="63"/>
      <c r="B88" s="50"/>
      <c r="C88" s="50"/>
      <c r="D88" s="59"/>
      <c r="E88" s="59"/>
      <c r="F88" s="50"/>
      <c r="G88" s="50"/>
      <c r="H88" s="50"/>
      <c r="I88" s="50"/>
      <c r="J88" s="40"/>
      <c r="K88" s="50"/>
      <c r="L88" s="50"/>
      <c r="M88" s="50"/>
      <c r="N88" s="63"/>
      <c r="O88" s="63"/>
    </row>
    <row r="89" spans="1:15" s="248" customFormat="1">
      <c r="A89" s="63"/>
      <c r="B89" s="50"/>
      <c r="C89" s="50"/>
      <c r="D89" s="59"/>
      <c r="E89" s="59"/>
      <c r="F89" s="50"/>
      <c r="G89" s="50"/>
      <c r="H89" s="50"/>
      <c r="I89" s="50"/>
      <c r="J89" s="40"/>
      <c r="K89" s="50"/>
      <c r="L89" s="50"/>
      <c r="M89" s="50"/>
      <c r="N89" s="63"/>
      <c r="O89" s="63"/>
    </row>
    <row r="90" spans="1:15" s="248" customFormat="1">
      <c r="A90" s="63"/>
      <c r="B90" s="50"/>
      <c r="C90" s="50"/>
      <c r="D90" s="59"/>
      <c r="E90" s="59"/>
      <c r="F90" s="50"/>
      <c r="G90" s="50"/>
      <c r="H90" s="50"/>
      <c r="I90" s="50"/>
      <c r="J90" s="40"/>
      <c r="K90" s="50"/>
      <c r="L90" s="50"/>
      <c r="M90" s="50"/>
      <c r="N90" s="63"/>
      <c r="O90" s="63"/>
    </row>
    <row r="91" spans="1:15" s="248" customFormat="1">
      <c r="A91" s="63"/>
      <c r="B91" s="50"/>
      <c r="C91" s="50"/>
      <c r="D91" s="59"/>
      <c r="E91" s="59"/>
      <c r="F91" s="50"/>
      <c r="G91" s="50"/>
      <c r="H91" s="50"/>
      <c r="I91" s="50"/>
      <c r="J91" s="40"/>
      <c r="K91" s="50"/>
      <c r="L91" s="50"/>
      <c r="M91" s="50"/>
      <c r="N91" s="63"/>
      <c r="O91" s="63"/>
    </row>
    <row r="92" spans="1:15" s="248" customFormat="1">
      <c r="A92" s="63"/>
      <c r="B92" s="50"/>
      <c r="C92" s="50"/>
      <c r="D92" s="59"/>
      <c r="E92" s="59"/>
      <c r="F92" s="50"/>
      <c r="G92" s="50"/>
      <c r="H92" s="50"/>
      <c r="I92" s="50"/>
      <c r="J92" s="40"/>
      <c r="K92" s="50"/>
      <c r="L92" s="50"/>
      <c r="M92" s="50"/>
      <c r="N92" s="63"/>
      <c r="O92" s="63"/>
    </row>
    <row r="93" spans="1:15" s="248" customFormat="1">
      <c r="A93" s="63"/>
      <c r="B93" s="50"/>
      <c r="C93" s="50"/>
      <c r="D93" s="59"/>
      <c r="E93" s="59"/>
      <c r="F93" s="50"/>
      <c r="G93" s="50"/>
      <c r="H93" s="50"/>
      <c r="I93" s="50"/>
      <c r="J93" s="40"/>
      <c r="K93" s="50"/>
      <c r="L93" s="50"/>
      <c r="M93" s="50"/>
      <c r="N93" s="63"/>
      <c r="O93" s="63"/>
    </row>
    <row r="94" spans="1:15" s="248" customFormat="1">
      <c r="A94" s="63"/>
      <c r="B94" s="50"/>
      <c r="C94" s="50"/>
      <c r="D94" s="59"/>
      <c r="E94" s="59"/>
      <c r="F94" s="50"/>
      <c r="G94" s="50"/>
      <c r="H94" s="50"/>
      <c r="I94" s="50"/>
      <c r="J94" s="40"/>
      <c r="K94" s="50"/>
      <c r="L94" s="50"/>
      <c r="M94" s="50"/>
      <c r="N94" s="63"/>
      <c r="O94" s="63"/>
    </row>
    <row r="95" spans="1:15" s="248" customFormat="1">
      <c r="A95" s="63"/>
      <c r="B95" s="50"/>
      <c r="C95" s="50"/>
      <c r="D95" s="59"/>
      <c r="E95" s="59"/>
      <c r="F95" s="50"/>
      <c r="G95" s="50"/>
      <c r="H95" s="50"/>
      <c r="I95" s="50"/>
      <c r="J95" s="40"/>
      <c r="K95" s="50"/>
      <c r="L95" s="50"/>
      <c r="M95" s="50"/>
      <c r="N95" s="63"/>
      <c r="O95" s="63"/>
    </row>
    <row r="96" spans="1:15" s="248" customFormat="1">
      <c r="A96" s="63"/>
      <c r="B96" s="50"/>
      <c r="C96" s="50"/>
      <c r="D96" s="59"/>
      <c r="E96" s="59"/>
      <c r="F96" s="50"/>
      <c r="G96" s="50"/>
      <c r="H96" s="50"/>
      <c r="I96" s="50"/>
      <c r="J96" s="40"/>
      <c r="K96" s="50"/>
      <c r="L96" s="50"/>
      <c r="M96" s="50"/>
      <c r="N96" s="63"/>
      <c r="O96" s="63"/>
    </row>
    <row r="97" spans="1:15" s="248" customFormat="1">
      <c r="A97" s="63"/>
      <c r="B97" s="50"/>
      <c r="C97" s="50"/>
      <c r="D97" s="59"/>
      <c r="E97" s="59"/>
      <c r="F97" s="50"/>
      <c r="G97" s="50"/>
      <c r="H97" s="50"/>
      <c r="I97" s="50"/>
      <c r="J97" s="40"/>
      <c r="K97" s="50"/>
      <c r="L97" s="50"/>
      <c r="M97" s="50"/>
      <c r="N97" s="63"/>
      <c r="O97" s="63"/>
    </row>
    <row r="98" spans="1:15" s="248" customFormat="1">
      <c r="A98" s="63"/>
      <c r="B98" s="50"/>
      <c r="C98" s="50"/>
      <c r="D98" s="59"/>
      <c r="E98" s="59"/>
      <c r="F98" s="50"/>
      <c r="G98" s="50"/>
      <c r="H98" s="50"/>
      <c r="I98" s="50"/>
      <c r="J98" s="40"/>
      <c r="K98" s="50"/>
      <c r="L98" s="50"/>
      <c r="M98" s="50"/>
      <c r="N98" s="63"/>
      <c r="O98" s="63"/>
    </row>
    <row r="99" spans="1:15" s="248" customFormat="1">
      <c r="A99" s="63"/>
      <c r="B99" s="50"/>
      <c r="C99" s="50"/>
      <c r="D99" s="59"/>
      <c r="E99" s="59"/>
      <c r="F99" s="50"/>
      <c r="G99" s="50"/>
      <c r="H99" s="50"/>
      <c r="I99" s="50"/>
      <c r="J99" s="40"/>
      <c r="K99" s="50"/>
      <c r="L99" s="50"/>
      <c r="M99" s="50"/>
      <c r="N99" s="63"/>
      <c r="O99" s="63"/>
    </row>
    <row r="100" spans="1:15" s="248" customFormat="1">
      <c r="A100" s="63"/>
      <c r="B100" s="50"/>
      <c r="C100" s="50"/>
      <c r="D100" s="59"/>
      <c r="E100" s="59"/>
      <c r="F100" s="50"/>
      <c r="G100" s="50"/>
      <c r="H100" s="50"/>
      <c r="I100" s="50"/>
      <c r="J100" s="40"/>
      <c r="K100" s="50"/>
      <c r="L100" s="50"/>
      <c r="M100" s="50"/>
      <c r="N100" s="63"/>
      <c r="O100" s="63"/>
    </row>
    <row r="101" spans="1:15" s="248" customFormat="1">
      <c r="A101" s="63"/>
      <c r="B101" s="50"/>
      <c r="C101" s="50"/>
      <c r="D101" s="59"/>
      <c r="E101" s="59"/>
      <c r="F101" s="50"/>
      <c r="G101" s="50"/>
      <c r="H101" s="50"/>
      <c r="I101" s="50"/>
      <c r="J101" s="40"/>
      <c r="K101" s="50"/>
      <c r="L101" s="50"/>
      <c r="M101" s="50"/>
      <c r="N101" s="63"/>
      <c r="O101" s="63"/>
    </row>
    <row r="102" spans="1:15" s="248" customFormat="1">
      <c r="A102" s="63"/>
      <c r="B102" s="50"/>
      <c r="C102" s="50"/>
      <c r="D102" s="59"/>
      <c r="E102" s="59"/>
      <c r="F102" s="50"/>
      <c r="G102" s="50"/>
      <c r="H102" s="50"/>
      <c r="I102" s="50"/>
      <c r="J102" s="40"/>
      <c r="K102" s="50"/>
      <c r="L102" s="50"/>
      <c r="M102" s="50"/>
      <c r="N102" s="63"/>
      <c r="O102" s="63"/>
    </row>
    <row r="103" spans="1:15" s="248" customFormat="1">
      <c r="A103" s="63"/>
      <c r="B103" s="50"/>
      <c r="C103" s="50"/>
      <c r="D103" s="59"/>
      <c r="E103" s="59"/>
      <c r="F103" s="50"/>
      <c r="G103" s="50"/>
      <c r="H103" s="50"/>
      <c r="I103" s="50"/>
      <c r="J103" s="40"/>
      <c r="K103" s="50"/>
      <c r="L103" s="50"/>
      <c r="M103" s="50"/>
      <c r="N103" s="63"/>
      <c r="O103" s="63"/>
    </row>
    <row r="104" spans="1:15" s="248" customFormat="1">
      <c r="A104" s="63"/>
      <c r="B104" s="50"/>
      <c r="C104" s="50"/>
      <c r="D104" s="59"/>
      <c r="E104" s="59"/>
      <c r="F104" s="50"/>
      <c r="G104" s="50"/>
      <c r="H104" s="50"/>
      <c r="I104" s="50"/>
      <c r="J104" s="40"/>
      <c r="K104" s="50"/>
      <c r="L104" s="50"/>
      <c r="M104" s="50"/>
      <c r="N104" s="63"/>
      <c r="O104" s="63"/>
    </row>
    <row r="105" spans="1:15" s="248" customFormat="1">
      <c r="A105" s="63"/>
      <c r="B105" s="50"/>
      <c r="C105" s="50"/>
      <c r="D105" s="59"/>
      <c r="E105" s="59"/>
      <c r="F105" s="50"/>
      <c r="G105" s="50"/>
      <c r="H105" s="50"/>
      <c r="I105" s="50"/>
      <c r="J105" s="40"/>
      <c r="K105" s="50"/>
      <c r="L105" s="50"/>
      <c r="M105" s="50"/>
      <c r="N105" s="63"/>
      <c r="O105" s="63"/>
    </row>
    <row r="106" spans="1:15" s="248" customFormat="1">
      <c r="A106" s="63"/>
      <c r="B106" s="50"/>
      <c r="C106" s="50"/>
      <c r="D106" s="59"/>
      <c r="E106" s="59"/>
      <c r="F106" s="50"/>
      <c r="G106" s="50"/>
      <c r="H106" s="50"/>
      <c r="I106" s="50"/>
      <c r="J106" s="40"/>
      <c r="K106" s="50"/>
      <c r="L106" s="50"/>
      <c r="M106" s="50"/>
      <c r="N106" s="63"/>
      <c r="O106" s="63"/>
    </row>
    <row r="107" spans="1:15" s="248" customFormat="1">
      <c r="A107" s="63"/>
      <c r="B107" s="50"/>
      <c r="C107" s="50"/>
      <c r="D107" s="59"/>
      <c r="E107" s="59"/>
      <c r="F107" s="50"/>
      <c r="G107" s="50"/>
      <c r="H107" s="50"/>
      <c r="I107" s="50"/>
      <c r="J107" s="40"/>
      <c r="K107" s="50"/>
      <c r="L107" s="50"/>
      <c r="M107" s="50"/>
      <c r="N107" s="63"/>
      <c r="O107" s="63"/>
    </row>
    <row r="108" spans="1:15" s="248" customFormat="1">
      <c r="A108" s="63"/>
      <c r="B108" s="50"/>
      <c r="C108" s="50"/>
      <c r="D108" s="59"/>
      <c r="E108" s="59"/>
      <c r="F108" s="50"/>
      <c r="G108" s="50"/>
      <c r="H108" s="50"/>
      <c r="I108" s="50"/>
      <c r="J108" s="40"/>
      <c r="K108" s="50"/>
      <c r="L108" s="50"/>
      <c r="M108" s="50"/>
      <c r="N108" s="63"/>
      <c r="O108" s="63"/>
    </row>
    <row r="109" spans="1:15" s="248" customFormat="1">
      <c r="A109" s="63"/>
      <c r="B109" s="50"/>
      <c r="C109" s="50"/>
      <c r="D109" s="59"/>
      <c r="E109" s="59"/>
      <c r="F109" s="50"/>
      <c r="G109" s="50"/>
      <c r="H109" s="50"/>
      <c r="I109" s="50"/>
      <c r="J109" s="40"/>
      <c r="K109" s="50"/>
      <c r="L109" s="50"/>
      <c r="M109" s="50"/>
      <c r="N109" s="63"/>
      <c r="O109" s="63"/>
    </row>
    <row r="110" spans="1:15" s="248" customFormat="1">
      <c r="A110" s="63"/>
      <c r="B110" s="50"/>
      <c r="C110" s="50"/>
      <c r="D110" s="59"/>
      <c r="E110" s="59"/>
      <c r="F110" s="50"/>
      <c r="G110" s="50"/>
      <c r="H110" s="50"/>
      <c r="I110" s="50"/>
      <c r="J110" s="40"/>
      <c r="K110" s="50"/>
      <c r="L110" s="50"/>
      <c r="M110" s="50"/>
      <c r="N110" s="63"/>
      <c r="O110" s="63"/>
    </row>
    <row r="111" spans="1:15" s="248" customFormat="1">
      <c r="A111" s="63"/>
      <c r="B111" s="50"/>
      <c r="C111" s="50"/>
      <c r="D111" s="59"/>
      <c r="E111" s="59"/>
      <c r="F111" s="50"/>
      <c r="G111" s="50"/>
      <c r="H111" s="50"/>
      <c r="I111" s="50"/>
      <c r="J111" s="40"/>
      <c r="K111" s="50"/>
      <c r="L111" s="50"/>
      <c r="M111" s="50"/>
      <c r="N111" s="63"/>
      <c r="O111" s="63"/>
    </row>
    <row r="112" spans="1:15" s="248" customFormat="1">
      <c r="A112" s="63"/>
      <c r="B112" s="50"/>
      <c r="C112" s="50"/>
      <c r="D112" s="59"/>
      <c r="E112" s="59"/>
      <c r="F112" s="50"/>
      <c r="G112" s="50"/>
      <c r="H112" s="50"/>
      <c r="I112" s="50"/>
      <c r="J112" s="40"/>
      <c r="K112" s="50"/>
      <c r="L112" s="50"/>
      <c r="M112" s="50"/>
      <c r="N112" s="63"/>
      <c r="O112" s="63"/>
    </row>
    <row r="113" spans="1:15" s="248" customFormat="1">
      <c r="A113" s="63"/>
      <c r="B113" s="50"/>
      <c r="C113" s="50"/>
      <c r="D113" s="59"/>
      <c r="E113" s="59"/>
      <c r="F113" s="50"/>
      <c r="G113" s="50"/>
      <c r="H113" s="50"/>
      <c r="I113" s="50"/>
      <c r="J113" s="40"/>
      <c r="K113" s="50"/>
      <c r="L113" s="50"/>
      <c r="M113" s="50"/>
      <c r="N113" s="63"/>
      <c r="O113" s="63"/>
    </row>
    <row r="114" spans="1:15" s="248" customFormat="1">
      <c r="A114" s="63"/>
      <c r="B114" s="50"/>
      <c r="C114" s="50"/>
      <c r="D114" s="59"/>
      <c r="E114" s="59"/>
      <c r="F114" s="50"/>
      <c r="G114" s="50"/>
      <c r="H114" s="50"/>
      <c r="I114" s="50"/>
      <c r="J114" s="40"/>
      <c r="K114" s="50"/>
      <c r="L114" s="50"/>
      <c r="M114" s="50"/>
      <c r="N114" s="63"/>
      <c r="O114" s="63"/>
    </row>
    <row r="115" spans="1:15" s="248" customFormat="1">
      <c r="A115" s="63"/>
      <c r="B115" s="50"/>
      <c r="C115" s="50"/>
      <c r="D115" s="59"/>
      <c r="E115" s="59"/>
      <c r="F115" s="50"/>
      <c r="G115" s="50"/>
      <c r="H115" s="50"/>
      <c r="I115" s="50"/>
      <c r="J115" s="40"/>
      <c r="K115" s="50"/>
      <c r="L115" s="50"/>
      <c r="M115" s="50"/>
      <c r="N115" s="63"/>
      <c r="O115" s="63"/>
    </row>
    <row r="116" spans="1:15" s="248" customFormat="1">
      <c r="A116" s="63"/>
      <c r="B116" s="50"/>
      <c r="C116" s="50"/>
      <c r="D116" s="59"/>
      <c r="E116" s="59"/>
      <c r="F116" s="50"/>
      <c r="G116" s="50"/>
      <c r="H116" s="50"/>
      <c r="I116" s="50"/>
      <c r="J116" s="40"/>
      <c r="K116" s="50"/>
      <c r="L116" s="50"/>
      <c r="M116" s="50"/>
      <c r="N116" s="63"/>
      <c r="O116" s="63"/>
    </row>
    <row r="117" spans="1:15" s="248" customFormat="1">
      <c r="A117" s="63"/>
      <c r="B117" s="50"/>
      <c r="C117" s="50"/>
      <c r="D117" s="59"/>
      <c r="E117" s="59"/>
      <c r="F117" s="50"/>
      <c r="G117" s="50"/>
      <c r="H117" s="50"/>
      <c r="I117" s="50"/>
      <c r="J117" s="40"/>
      <c r="K117" s="50"/>
      <c r="L117" s="50"/>
      <c r="M117" s="50"/>
      <c r="N117" s="63"/>
      <c r="O117" s="63"/>
    </row>
    <row r="118" spans="1:15" s="248" customFormat="1">
      <c r="A118" s="63"/>
      <c r="B118" s="50"/>
      <c r="C118" s="50"/>
      <c r="D118" s="59"/>
      <c r="E118" s="59"/>
      <c r="F118" s="50"/>
      <c r="G118" s="50"/>
      <c r="H118" s="50"/>
      <c r="I118" s="50"/>
      <c r="J118" s="40"/>
      <c r="K118" s="50"/>
      <c r="L118" s="50"/>
      <c r="M118" s="50"/>
      <c r="N118" s="63"/>
      <c r="O118" s="63"/>
    </row>
    <row r="119" spans="1:15" s="248" customFormat="1">
      <c r="A119" s="63"/>
      <c r="B119" s="50"/>
      <c r="C119" s="50"/>
      <c r="D119" s="59"/>
      <c r="E119" s="59"/>
      <c r="F119" s="50"/>
      <c r="G119" s="50"/>
      <c r="H119" s="50"/>
      <c r="I119" s="50"/>
      <c r="J119" s="40"/>
      <c r="K119" s="50"/>
      <c r="L119" s="50"/>
      <c r="M119" s="50"/>
      <c r="N119" s="63"/>
      <c r="O119" s="63"/>
    </row>
    <row r="120" spans="1:15" s="248" customFormat="1">
      <c r="A120" s="63"/>
      <c r="B120" s="50"/>
      <c r="C120" s="50"/>
      <c r="D120" s="59"/>
      <c r="E120" s="59"/>
      <c r="F120" s="50"/>
      <c r="G120" s="50"/>
      <c r="H120" s="50"/>
      <c r="I120" s="50"/>
      <c r="J120" s="40"/>
      <c r="K120" s="50"/>
      <c r="L120" s="50"/>
      <c r="M120" s="50"/>
      <c r="N120" s="63"/>
      <c r="O120" s="63"/>
    </row>
    <row r="121" spans="1:15" s="248" customFormat="1">
      <c r="A121" s="63"/>
      <c r="B121" s="50"/>
      <c r="C121" s="50"/>
      <c r="D121" s="59"/>
      <c r="E121" s="59"/>
      <c r="F121" s="50"/>
      <c r="G121" s="50"/>
      <c r="H121" s="50"/>
      <c r="I121" s="50"/>
      <c r="J121" s="40"/>
      <c r="K121" s="50"/>
      <c r="L121" s="50"/>
      <c r="M121" s="50"/>
      <c r="N121" s="63"/>
      <c r="O121" s="63"/>
    </row>
    <row r="122" spans="1:15" s="248" customFormat="1">
      <c r="A122" s="63"/>
      <c r="B122" s="50"/>
      <c r="C122" s="50"/>
      <c r="D122" s="59"/>
      <c r="E122" s="59"/>
      <c r="F122" s="50"/>
      <c r="G122" s="50"/>
      <c r="H122" s="50"/>
      <c r="I122" s="50"/>
      <c r="J122" s="40"/>
      <c r="K122" s="50"/>
      <c r="L122" s="50"/>
      <c r="M122" s="50"/>
      <c r="N122" s="63"/>
      <c r="O122" s="63"/>
    </row>
    <row r="123" spans="1:15" s="248" customFormat="1">
      <c r="A123" s="63"/>
      <c r="B123" s="50"/>
      <c r="C123" s="50"/>
      <c r="D123" s="59"/>
      <c r="E123" s="59"/>
      <c r="F123" s="50"/>
      <c r="G123" s="50"/>
      <c r="H123" s="50"/>
      <c r="I123" s="50"/>
      <c r="J123" s="40"/>
      <c r="K123" s="50"/>
      <c r="L123" s="50"/>
      <c r="M123" s="50"/>
      <c r="N123" s="63"/>
      <c r="O123" s="63"/>
    </row>
    <row r="124" spans="1:15" s="248" customFormat="1">
      <c r="A124" s="63"/>
      <c r="B124" s="50"/>
      <c r="C124" s="50"/>
      <c r="D124" s="59"/>
      <c r="E124" s="59"/>
      <c r="F124" s="50"/>
      <c r="G124" s="50"/>
      <c r="H124" s="50"/>
      <c r="I124" s="50"/>
      <c r="J124" s="40"/>
      <c r="K124" s="50"/>
      <c r="L124" s="50"/>
      <c r="M124" s="50"/>
      <c r="N124" s="63"/>
      <c r="O124" s="63"/>
    </row>
    <row r="125" spans="1:15" s="248" customFormat="1">
      <c r="A125" s="63"/>
      <c r="B125" s="50"/>
      <c r="C125" s="50"/>
      <c r="D125" s="59"/>
      <c r="E125" s="59"/>
      <c r="F125" s="50"/>
      <c r="G125" s="50"/>
      <c r="H125" s="50"/>
      <c r="I125" s="50"/>
      <c r="J125" s="40"/>
      <c r="K125" s="50"/>
      <c r="L125" s="50"/>
      <c r="M125" s="50"/>
      <c r="N125" s="63"/>
      <c r="O125" s="63"/>
    </row>
    <row r="126" spans="1:15" s="248" customFormat="1">
      <c r="A126" s="63"/>
      <c r="B126" s="50"/>
      <c r="C126" s="50"/>
      <c r="D126" s="59"/>
      <c r="E126" s="59"/>
      <c r="F126" s="50"/>
      <c r="G126" s="50"/>
      <c r="H126" s="50"/>
      <c r="I126" s="50"/>
      <c r="J126" s="40"/>
      <c r="K126" s="50"/>
      <c r="L126" s="50"/>
      <c r="M126" s="50"/>
      <c r="N126" s="63"/>
      <c r="O126" s="63"/>
    </row>
    <row r="127" spans="1:15" s="248" customFormat="1">
      <c r="A127" s="63"/>
      <c r="B127" s="50"/>
      <c r="C127" s="50"/>
      <c r="D127" s="59"/>
      <c r="E127" s="59"/>
      <c r="F127" s="50"/>
      <c r="G127" s="50"/>
      <c r="H127" s="50"/>
      <c r="I127" s="50"/>
      <c r="J127" s="40"/>
      <c r="K127" s="50"/>
      <c r="L127" s="50"/>
      <c r="M127" s="50"/>
      <c r="N127" s="63"/>
      <c r="O127" s="63"/>
    </row>
    <row r="128" spans="1:15" s="248" customFormat="1">
      <c r="A128" s="63"/>
      <c r="B128" s="50"/>
      <c r="C128" s="50"/>
      <c r="D128" s="59"/>
      <c r="E128" s="59"/>
      <c r="F128" s="50"/>
      <c r="G128" s="50"/>
      <c r="H128" s="50"/>
      <c r="I128" s="50"/>
      <c r="J128" s="40"/>
      <c r="K128" s="50"/>
      <c r="L128" s="50"/>
      <c r="M128" s="50"/>
      <c r="N128" s="63"/>
      <c r="O128" s="63"/>
    </row>
    <row r="129" spans="1:15" s="248" customFormat="1">
      <c r="A129" s="63"/>
      <c r="B129" s="50"/>
      <c r="C129" s="50"/>
      <c r="D129" s="59"/>
      <c r="E129" s="59"/>
      <c r="F129" s="50"/>
      <c r="G129" s="50"/>
      <c r="H129" s="50"/>
      <c r="I129" s="50"/>
      <c r="J129" s="40"/>
      <c r="K129" s="50"/>
      <c r="L129" s="50"/>
      <c r="M129" s="50"/>
      <c r="N129" s="63"/>
      <c r="O129" s="63"/>
    </row>
    <row r="130" spans="1:15" s="248" customFormat="1">
      <c r="A130" s="63"/>
      <c r="B130" s="50"/>
      <c r="C130" s="50"/>
      <c r="D130" s="59"/>
      <c r="E130" s="59"/>
      <c r="F130" s="50"/>
      <c r="G130" s="50"/>
      <c r="H130" s="50"/>
      <c r="I130" s="50"/>
      <c r="J130" s="40"/>
      <c r="K130" s="50"/>
      <c r="L130" s="50"/>
      <c r="M130" s="50"/>
      <c r="N130" s="63"/>
      <c r="O130" s="63"/>
    </row>
    <row r="131" spans="1:15" s="248" customFormat="1">
      <c r="A131" s="63"/>
      <c r="B131" s="50"/>
      <c r="C131" s="50"/>
      <c r="D131" s="59"/>
      <c r="E131" s="59"/>
      <c r="F131" s="50"/>
      <c r="G131" s="50"/>
      <c r="H131" s="50"/>
      <c r="I131" s="50"/>
      <c r="J131" s="40"/>
      <c r="K131" s="50"/>
      <c r="L131" s="50"/>
      <c r="M131" s="50"/>
      <c r="N131" s="63"/>
      <c r="O131" s="63"/>
    </row>
    <row r="132" spans="1:15" s="248" customFormat="1">
      <c r="A132" s="63"/>
      <c r="B132" s="50"/>
      <c r="C132" s="50"/>
      <c r="D132" s="59"/>
      <c r="E132" s="59"/>
      <c r="F132" s="50"/>
      <c r="G132" s="50"/>
      <c r="H132" s="50"/>
      <c r="I132" s="50"/>
      <c r="J132" s="40"/>
      <c r="K132" s="50"/>
      <c r="L132" s="50"/>
      <c r="M132" s="50"/>
      <c r="N132" s="63"/>
      <c r="O132" s="63"/>
    </row>
    <row r="133" spans="1:15" s="248" customFormat="1">
      <c r="A133" s="63"/>
      <c r="B133" s="50"/>
      <c r="C133" s="50"/>
      <c r="D133" s="59"/>
      <c r="E133" s="59"/>
      <c r="F133" s="50"/>
      <c r="G133" s="50"/>
      <c r="H133" s="50"/>
      <c r="I133" s="50"/>
      <c r="J133" s="40"/>
      <c r="K133" s="50"/>
      <c r="L133" s="50"/>
      <c r="M133" s="50"/>
      <c r="N133" s="63"/>
      <c r="O133" s="63"/>
    </row>
    <row r="134" spans="1:15" s="248" customFormat="1">
      <c r="A134" s="63"/>
      <c r="B134" s="50"/>
      <c r="C134" s="50"/>
      <c r="D134" s="59"/>
      <c r="E134" s="59"/>
      <c r="F134" s="50"/>
      <c r="G134" s="50"/>
      <c r="H134" s="50"/>
      <c r="I134" s="50"/>
      <c r="J134" s="40"/>
      <c r="K134" s="50"/>
      <c r="L134" s="50"/>
      <c r="M134" s="50"/>
      <c r="N134" s="63"/>
      <c r="O134" s="63"/>
    </row>
    <row r="135" spans="1:15" s="248" customFormat="1">
      <c r="A135" s="63"/>
      <c r="B135" s="50"/>
      <c r="C135" s="50"/>
      <c r="D135" s="59"/>
      <c r="E135" s="59"/>
      <c r="F135" s="50"/>
      <c r="G135" s="50"/>
      <c r="H135" s="50"/>
      <c r="I135" s="50"/>
      <c r="J135" s="40"/>
      <c r="K135" s="50"/>
      <c r="L135" s="50"/>
      <c r="M135" s="50"/>
      <c r="N135" s="63"/>
      <c r="O135" s="63"/>
    </row>
    <row r="136" spans="1:15" s="248" customFormat="1">
      <c r="A136" s="63"/>
      <c r="B136" s="50"/>
      <c r="C136" s="50"/>
      <c r="D136" s="59"/>
      <c r="E136" s="59"/>
      <c r="F136" s="50"/>
      <c r="G136" s="50"/>
      <c r="H136" s="50"/>
      <c r="I136" s="50"/>
      <c r="J136" s="40"/>
      <c r="K136" s="50"/>
      <c r="L136" s="50"/>
      <c r="M136" s="50"/>
      <c r="N136" s="63"/>
      <c r="O136" s="63"/>
    </row>
    <row r="137" spans="1:15" s="248" customFormat="1">
      <c r="A137" s="63"/>
      <c r="B137" s="50"/>
      <c r="C137" s="50"/>
      <c r="D137" s="59"/>
      <c r="E137" s="59"/>
      <c r="F137" s="50"/>
      <c r="G137" s="50"/>
      <c r="H137" s="50"/>
      <c r="I137" s="50"/>
      <c r="J137" s="40"/>
      <c r="K137" s="50"/>
      <c r="L137" s="50"/>
      <c r="M137" s="50"/>
      <c r="N137" s="63"/>
      <c r="O137" s="63"/>
    </row>
    <row r="138" spans="1:15" s="248" customFormat="1">
      <c r="A138" s="63"/>
      <c r="B138" s="50"/>
      <c r="C138" s="50"/>
      <c r="D138" s="59"/>
      <c r="E138" s="59"/>
      <c r="F138" s="50"/>
      <c r="G138" s="50"/>
      <c r="H138" s="50"/>
      <c r="I138" s="50"/>
      <c r="J138" s="40"/>
      <c r="K138" s="50"/>
      <c r="L138" s="50"/>
      <c r="M138" s="50"/>
      <c r="N138" s="63"/>
      <c r="O138" s="63"/>
    </row>
    <row r="139" spans="1:15" s="248" customFormat="1">
      <c r="A139" s="63"/>
      <c r="B139" s="50"/>
      <c r="C139" s="50"/>
      <c r="D139" s="59"/>
      <c r="E139" s="59"/>
      <c r="F139" s="50"/>
      <c r="G139" s="50"/>
      <c r="H139" s="50"/>
      <c r="I139" s="50"/>
      <c r="J139" s="40"/>
      <c r="K139" s="50"/>
      <c r="L139" s="50"/>
      <c r="M139" s="50"/>
      <c r="N139" s="63"/>
      <c r="O139" s="63"/>
    </row>
    <row r="140" spans="1:15" s="248" customFormat="1">
      <c r="A140" s="63"/>
      <c r="B140" s="50"/>
      <c r="C140" s="50"/>
      <c r="D140" s="59"/>
      <c r="E140" s="59"/>
      <c r="F140" s="50"/>
      <c r="G140" s="50"/>
      <c r="H140" s="50"/>
      <c r="I140" s="50"/>
      <c r="J140" s="40"/>
      <c r="K140" s="50"/>
      <c r="L140" s="50"/>
      <c r="M140" s="50"/>
      <c r="N140" s="63"/>
      <c r="O140" s="63"/>
    </row>
    <row r="141" spans="1:15" s="248" customFormat="1">
      <c r="A141" s="63"/>
      <c r="B141" s="50"/>
      <c r="C141" s="50"/>
      <c r="D141" s="59"/>
      <c r="E141" s="59"/>
      <c r="F141" s="50"/>
      <c r="G141" s="50"/>
      <c r="H141" s="50"/>
      <c r="I141" s="50"/>
      <c r="J141" s="40"/>
      <c r="K141" s="50"/>
      <c r="L141" s="50"/>
      <c r="M141" s="50"/>
      <c r="N141" s="63"/>
      <c r="O141" s="63"/>
    </row>
    <row r="142" spans="1:15" s="248" customFormat="1">
      <c r="A142" s="63"/>
      <c r="B142" s="50"/>
      <c r="C142" s="50"/>
      <c r="D142" s="59"/>
      <c r="E142" s="59"/>
      <c r="F142" s="50"/>
      <c r="G142" s="50"/>
      <c r="H142" s="50"/>
      <c r="I142" s="50"/>
      <c r="J142" s="40"/>
      <c r="K142" s="50"/>
      <c r="L142" s="50"/>
      <c r="M142" s="50"/>
      <c r="N142" s="63"/>
      <c r="O142" s="63"/>
    </row>
    <row r="143" spans="1:15" s="248" customFormat="1">
      <c r="A143" s="63"/>
      <c r="B143" s="50"/>
      <c r="C143" s="50"/>
      <c r="D143" s="59"/>
      <c r="E143" s="59"/>
      <c r="F143" s="50"/>
      <c r="G143" s="50"/>
      <c r="H143" s="50"/>
      <c r="I143" s="50"/>
      <c r="J143" s="40"/>
      <c r="K143" s="50"/>
      <c r="L143" s="50"/>
      <c r="M143" s="50"/>
      <c r="N143" s="63"/>
      <c r="O143" s="63"/>
    </row>
    <row r="144" spans="1:15" s="248" customFormat="1">
      <c r="A144" s="63"/>
      <c r="B144" s="50"/>
      <c r="C144" s="50"/>
      <c r="D144" s="59"/>
      <c r="E144" s="59"/>
      <c r="F144" s="50"/>
      <c r="G144" s="50"/>
      <c r="H144" s="50"/>
      <c r="I144" s="50"/>
      <c r="J144" s="40"/>
      <c r="K144" s="50"/>
      <c r="L144" s="50"/>
      <c r="M144" s="50"/>
      <c r="N144" s="63"/>
      <c r="O144" s="63"/>
    </row>
    <row r="145" spans="1:15" s="248" customFormat="1">
      <c r="A145" s="63"/>
      <c r="B145" s="50"/>
      <c r="C145" s="50"/>
      <c r="D145" s="59"/>
      <c r="E145" s="59"/>
      <c r="F145" s="50"/>
      <c r="G145" s="50"/>
      <c r="H145" s="50"/>
      <c r="I145" s="50"/>
      <c r="J145" s="40"/>
      <c r="K145" s="50"/>
      <c r="L145" s="50"/>
      <c r="M145" s="50"/>
      <c r="N145" s="63"/>
      <c r="O145" s="63"/>
    </row>
    <row r="146" spans="1:15" s="248" customFormat="1">
      <c r="A146" s="63"/>
      <c r="B146" s="50"/>
      <c r="C146" s="50"/>
      <c r="D146" s="59"/>
      <c r="E146" s="59"/>
      <c r="F146" s="50"/>
      <c r="G146" s="50"/>
      <c r="H146" s="50"/>
      <c r="I146" s="50"/>
      <c r="J146" s="40"/>
      <c r="K146" s="50"/>
      <c r="L146" s="50"/>
      <c r="M146" s="50"/>
      <c r="N146" s="63"/>
      <c r="O146" s="63"/>
    </row>
    <row r="147" spans="1:15" s="248" customFormat="1">
      <c r="A147" s="63"/>
      <c r="B147" s="50"/>
      <c r="C147" s="50"/>
      <c r="D147" s="59"/>
      <c r="E147" s="59"/>
      <c r="F147" s="50"/>
      <c r="G147" s="50"/>
      <c r="H147" s="50"/>
      <c r="I147" s="50"/>
      <c r="J147" s="40"/>
      <c r="K147" s="50"/>
      <c r="L147" s="50"/>
      <c r="M147" s="50"/>
      <c r="N147" s="63"/>
      <c r="O147" s="63"/>
    </row>
    <row r="148" spans="1:15" s="248" customFormat="1">
      <c r="A148" s="63"/>
      <c r="B148" s="50"/>
      <c r="C148" s="50"/>
      <c r="D148" s="59"/>
      <c r="E148" s="59"/>
      <c r="F148" s="50"/>
      <c r="G148" s="50"/>
      <c r="H148" s="50"/>
      <c r="I148" s="50"/>
      <c r="J148" s="40"/>
      <c r="K148" s="50"/>
      <c r="L148" s="50"/>
      <c r="M148" s="50"/>
      <c r="N148" s="63"/>
      <c r="O148" s="63"/>
    </row>
    <row r="149" spans="1:15" s="248" customFormat="1">
      <c r="A149" s="63"/>
      <c r="B149" s="50"/>
      <c r="C149" s="50"/>
      <c r="D149" s="59"/>
      <c r="E149" s="59"/>
      <c r="F149" s="50"/>
      <c r="G149" s="50"/>
      <c r="H149" s="50"/>
      <c r="I149" s="50"/>
      <c r="J149" s="40"/>
      <c r="K149" s="50"/>
      <c r="L149" s="50"/>
      <c r="M149" s="50"/>
      <c r="N149" s="63"/>
      <c r="O149" s="63"/>
    </row>
    <row r="150" spans="1:15" s="248" customFormat="1">
      <c r="A150" s="63"/>
      <c r="B150" s="50"/>
      <c r="C150" s="50"/>
      <c r="D150" s="59"/>
      <c r="E150" s="59"/>
      <c r="F150" s="50"/>
      <c r="G150" s="50"/>
      <c r="H150" s="50"/>
      <c r="I150" s="50"/>
      <c r="J150" s="40"/>
      <c r="K150" s="50"/>
      <c r="L150" s="50"/>
      <c r="M150" s="50"/>
      <c r="N150" s="63"/>
      <c r="O150" s="63"/>
    </row>
    <row r="151" spans="1:15" s="248" customFormat="1">
      <c r="A151" s="63"/>
      <c r="B151" s="50"/>
      <c r="C151" s="50"/>
      <c r="D151" s="59"/>
      <c r="E151" s="59"/>
      <c r="F151" s="50"/>
      <c r="G151" s="50"/>
      <c r="H151" s="50"/>
      <c r="I151" s="50"/>
      <c r="J151" s="40"/>
      <c r="K151" s="50"/>
      <c r="L151" s="50"/>
      <c r="M151" s="50"/>
      <c r="N151" s="63"/>
      <c r="O151" s="63"/>
    </row>
    <row r="152" spans="1:15" s="248" customFormat="1">
      <c r="A152" s="63"/>
      <c r="B152" s="50"/>
      <c r="C152" s="50"/>
      <c r="D152" s="59"/>
      <c r="E152" s="59"/>
      <c r="F152" s="50"/>
      <c r="G152" s="50"/>
      <c r="H152" s="50"/>
      <c r="I152" s="50"/>
      <c r="J152" s="40"/>
      <c r="K152" s="50"/>
      <c r="L152" s="50"/>
      <c r="M152" s="50"/>
      <c r="N152" s="63"/>
      <c r="O152" s="63"/>
    </row>
    <row r="153" spans="1:15" s="248" customFormat="1">
      <c r="A153" s="63"/>
      <c r="B153" s="50"/>
      <c r="C153" s="50"/>
      <c r="D153" s="59"/>
      <c r="E153" s="59"/>
      <c r="F153" s="50"/>
      <c r="G153" s="50"/>
      <c r="H153" s="50"/>
      <c r="I153" s="50"/>
      <c r="J153" s="40"/>
      <c r="K153" s="50"/>
      <c r="L153" s="50"/>
      <c r="M153" s="50"/>
      <c r="N153" s="63"/>
      <c r="O153" s="63"/>
    </row>
    <row r="154" spans="1:15" s="248" customFormat="1">
      <c r="A154" s="63"/>
      <c r="B154" s="50"/>
      <c r="C154" s="50"/>
      <c r="D154" s="59"/>
      <c r="E154" s="59"/>
      <c r="F154" s="50"/>
      <c r="G154" s="50"/>
      <c r="H154" s="50"/>
      <c r="I154" s="50"/>
      <c r="J154" s="40"/>
      <c r="K154" s="50"/>
      <c r="L154" s="50"/>
      <c r="M154" s="50"/>
      <c r="N154" s="63"/>
      <c r="O154" s="63"/>
    </row>
    <row r="155" spans="1:15" s="248" customFormat="1">
      <c r="A155" s="63"/>
      <c r="B155" s="50"/>
      <c r="C155" s="50"/>
      <c r="D155" s="59"/>
      <c r="E155" s="59"/>
      <c r="F155" s="50"/>
      <c r="G155" s="50"/>
      <c r="H155" s="50"/>
      <c r="I155" s="50"/>
      <c r="J155" s="40"/>
      <c r="K155" s="50"/>
      <c r="L155" s="50"/>
      <c r="M155" s="50"/>
      <c r="N155" s="63"/>
      <c r="O155" s="63"/>
    </row>
    <row r="156" spans="1:15" s="248" customFormat="1">
      <c r="A156" s="63"/>
      <c r="B156" s="50"/>
      <c r="C156" s="50"/>
      <c r="D156" s="59"/>
      <c r="E156" s="59"/>
      <c r="F156" s="50"/>
      <c r="G156" s="50"/>
      <c r="H156" s="50"/>
      <c r="I156" s="50"/>
      <c r="J156" s="40"/>
      <c r="K156" s="50"/>
      <c r="L156" s="50"/>
      <c r="M156" s="50"/>
      <c r="N156" s="63"/>
      <c r="O156" s="63"/>
    </row>
    <row r="157" spans="1:15" s="248" customFormat="1">
      <c r="A157" s="63"/>
      <c r="B157" s="50"/>
      <c r="C157" s="50"/>
      <c r="D157" s="59"/>
      <c r="E157" s="59"/>
      <c r="F157" s="50"/>
      <c r="G157" s="50"/>
      <c r="H157" s="50"/>
      <c r="I157" s="50"/>
      <c r="J157" s="40"/>
      <c r="K157" s="50"/>
      <c r="L157" s="50"/>
      <c r="M157" s="50"/>
      <c r="N157" s="63"/>
      <c r="O157" s="63"/>
    </row>
    <row r="158" spans="1:15" s="248" customFormat="1">
      <c r="A158" s="63"/>
      <c r="B158" s="50"/>
      <c r="C158" s="50"/>
      <c r="D158" s="59"/>
      <c r="E158" s="59"/>
      <c r="F158" s="50"/>
      <c r="G158" s="50"/>
      <c r="H158" s="50"/>
      <c r="I158" s="50"/>
      <c r="J158" s="40"/>
      <c r="K158" s="50"/>
      <c r="L158" s="50"/>
      <c r="M158" s="50"/>
      <c r="N158" s="63"/>
      <c r="O158" s="63"/>
    </row>
    <row r="159" spans="1:15" s="248" customFormat="1">
      <c r="A159" s="63"/>
      <c r="B159" s="50"/>
      <c r="C159" s="50"/>
      <c r="D159" s="59"/>
      <c r="E159" s="59"/>
      <c r="F159" s="50"/>
      <c r="G159" s="50"/>
      <c r="H159" s="50"/>
      <c r="I159" s="50"/>
      <c r="J159" s="40"/>
      <c r="K159" s="50"/>
      <c r="L159" s="50"/>
      <c r="M159" s="50"/>
      <c r="N159" s="63"/>
      <c r="O159" s="63"/>
    </row>
    <row r="160" spans="1:15" s="248" customFormat="1">
      <c r="A160" s="63"/>
      <c r="B160" s="50"/>
      <c r="C160" s="50"/>
      <c r="D160" s="59"/>
      <c r="E160" s="59"/>
      <c r="F160" s="50"/>
      <c r="G160" s="50"/>
      <c r="H160" s="50"/>
      <c r="I160" s="50"/>
      <c r="J160" s="40"/>
      <c r="K160" s="50"/>
      <c r="L160" s="50"/>
      <c r="M160" s="50"/>
      <c r="N160" s="63"/>
      <c r="O160" s="63"/>
    </row>
    <row r="161" spans="1:15" s="248" customFormat="1">
      <c r="A161" s="63"/>
      <c r="B161" s="50"/>
      <c r="C161" s="50"/>
      <c r="D161" s="59"/>
      <c r="E161" s="59"/>
      <c r="F161" s="50"/>
      <c r="G161" s="50"/>
      <c r="H161" s="50"/>
      <c r="I161" s="50"/>
      <c r="J161" s="40"/>
      <c r="K161" s="50"/>
      <c r="L161" s="50"/>
      <c r="M161" s="50"/>
      <c r="N161" s="63"/>
      <c r="O161" s="63"/>
    </row>
    <row r="162" spans="1:15" s="248" customFormat="1">
      <c r="A162" s="63"/>
      <c r="B162" s="50"/>
      <c r="C162" s="50"/>
      <c r="D162" s="59"/>
      <c r="E162" s="59"/>
      <c r="F162" s="50"/>
      <c r="G162" s="50"/>
      <c r="H162" s="50"/>
      <c r="I162" s="50"/>
      <c r="J162" s="40"/>
      <c r="K162" s="50"/>
      <c r="L162" s="50"/>
      <c r="M162" s="50"/>
      <c r="N162" s="63"/>
      <c r="O162" s="63"/>
    </row>
    <row r="163" spans="1:15" s="248" customFormat="1">
      <c r="A163" s="63"/>
      <c r="B163" s="50"/>
      <c r="C163" s="50"/>
      <c r="D163" s="59"/>
      <c r="E163" s="59"/>
      <c r="F163" s="50"/>
      <c r="G163" s="50"/>
      <c r="H163" s="50"/>
      <c r="I163" s="50"/>
      <c r="J163" s="40"/>
      <c r="K163" s="50"/>
      <c r="L163" s="50"/>
      <c r="M163" s="50"/>
      <c r="N163" s="63"/>
      <c r="O163" s="63"/>
    </row>
    <row r="164" spans="1:15" s="248" customFormat="1">
      <c r="A164" s="63"/>
      <c r="B164" s="50"/>
      <c r="C164" s="50"/>
      <c r="D164" s="59"/>
      <c r="E164" s="59"/>
      <c r="F164" s="50"/>
      <c r="G164" s="50"/>
      <c r="H164" s="50"/>
      <c r="I164" s="50"/>
      <c r="J164" s="40"/>
      <c r="K164" s="50"/>
      <c r="L164" s="50"/>
      <c r="M164" s="50"/>
      <c r="N164" s="63"/>
      <c r="O164" s="63"/>
    </row>
    <row r="165" spans="1:15" s="248" customFormat="1">
      <c r="A165" s="63"/>
      <c r="B165" s="50"/>
      <c r="C165" s="50"/>
      <c r="D165" s="59"/>
      <c r="E165" s="59"/>
      <c r="F165" s="50"/>
      <c r="G165" s="50"/>
      <c r="H165" s="50"/>
      <c r="I165" s="50"/>
      <c r="J165" s="40"/>
      <c r="K165" s="50"/>
      <c r="L165" s="50"/>
      <c r="M165" s="50"/>
      <c r="N165" s="63"/>
      <c r="O165" s="63"/>
    </row>
    <row r="166" spans="1:15" s="248" customFormat="1">
      <c r="A166" s="63"/>
      <c r="B166" s="50"/>
      <c r="C166" s="50"/>
      <c r="D166" s="59"/>
      <c r="E166" s="59"/>
      <c r="F166" s="50"/>
      <c r="G166" s="50"/>
      <c r="H166" s="50"/>
      <c r="I166" s="50"/>
      <c r="J166" s="40"/>
      <c r="K166" s="50"/>
      <c r="L166" s="50"/>
      <c r="M166" s="50"/>
      <c r="N166" s="63"/>
      <c r="O166" s="63"/>
    </row>
    <row r="167" spans="1:15" s="248" customFormat="1">
      <c r="A167" s="63"/>
      <c r="B167" s="50"/>
      <c r="C167" s="50"/>
      <c r="D167" s="59"/>
      <c r="E167" s="59"/>
      <c r="F167" s="50"/>
      <c r="G167" s="50"/>
      <c r="H167" s="50"/>
      <c r="I167" s="50"/>
      <c r="J167" s="40"/>
      <c r="K167" s="50"/>
      <c r="L167" s="50"/>
      <c r="M167" s="50"/>
      <c r="N167" s="63"/>
      <c r="O167" s="63"/>
    </row>
    <row r="168" spans="1:15" s="248" customFormat="1">
      <c r="A168" s="63"/>
      <c r="B168" s="50"/>
      <c r="C168" s="50"/>
      <c r="D168" s="59"/>
      <c r="E168" s="59"/>
      <c r="F168" s="50"/>
      <c r="G168" s="50"/>
      <c r="H168" s="50"/>
      <c r="I168" s="50"/>
      <c r="J168" s="40"/>
      <c r="K168" s="50"/>
      <c r="L168" s="50"/>
      <c r="M168" s="50"/>
      <c r="N168" s="63"/>
      <c r="O168" s="63"/>
    </row>
    <row r="169" spans="1:15" s="248" customFormat="1">
      <c r="A169" s="63"/>
      <c r="B169" s="50"/>
      <c r="C169" s="50"/>
      <c r="D169" s="59"/>
      <c r="E169" s="59"/>
      <c r="F169" s="50"/>
      <c r="G169" s="50"/>
      <c r="H169" s="50"/>
      <c r="I169" s="50"/>
      <c r="J169" s="40"/>
      <c r="K169" s="50"/>
      <c r="L169" s="50"/>
      <c r="M169" s="50"/>
      <c r="N169" s="63"/>
      <c r="O169" s="63"/>
    </row>
    <row r="170" spans="1:15" s="248" customFormat="1">
      <c r="A170" s="63"/>
      <c r="B170" s="50"/>
      <c r="C170" s="50"/>
      <c r="D170" s="59"/>
      <c r="E170" s="59"/>
      <c r="F170" s="50"/>
      <c r="G170" s="50"/>
      <c r="H170" s="50"/>
      <c r="I170" s="50"/>
      <c r="J170" s="40"/>
      <c r="K170" s="50"/>
      <c r="L170" s="50"/>
      <c r="M170" s="50"/>
      <c r="N170" s="63"/>
      <c r="O170" s="63"/>
    </row>
    <row r="171" spans="1:15" s="248" customFormat="1">
      <c r="A171" s="63"/>
      <c r="B171" s="50"/>
      <c r="C171" s="50"/>
      <c r="D171" s="59"/>
      <c r="E171" s="59"/>
      <c r="F171" s="50"/>
      <c r="G171" s="50"/>
      <c r="H171" s="50"/>
      <c r="I171" s="50"/>
      <c r="J171" s="40"/>
      <c r="K171" s="50"/>
      <c r="L171" s="50"/>
      <c r="M171" s="50"/>
      <c r="N171" s="63"/>
      <c r="O171" s="63"/>
    </row>
    <row r="172" spans="1:15" s="248" customFormat="1">
      <c r="A172" s="63"/>
      <c r="B172" s="50"/>
      <c r="C172" s="50"/>
      <c r="D172" s="59"/>
      <c r="E172" s="59"/>
      <c r="F172" s="50"/>
      <c r="G172" s="50"/>
      <c r="H172" s="50"/>
      <c r="I172" s="50"/>
      <c r="J172" s="40"/>
      <c r="K172" s="50"/>
      <c r="L172" s="50"/>
      <c r="M172" s="50"/>
      <c r="N172" s="63"/>
      <c r="O172" s="63"/>
    </row>
    <row r="173" spans="1:15" s="248" customFormat="1">
      <c r="A173" s="63"/>
      <c r="B173" s="50"/>
      <c r="C173" s="50"/>
      <c r="D173" s="59"/>
      <c r="E173" s="59"/>
      <c r="F173" s="50"/>
      <c r="G173" s="50"/>
      <c r="H173" s="50"/>
      <c r="I173" s="50"/>
      <c r="J173" s="40"/>
      <c r="K173" s="50"/>
      <c r="L173" s="50"/>
      <c r="M173" s="50"/>
      <c r="N173" s="63"/>
      <c r="O173" s="63"/>
    </row>
    <row r="174" spans="1:15" s="248" customFormat="1">
      <c r="A174" s="63"/>
      <c r="B174" s="50"/>
      <c r="C174" s="50"/>
      <c r="D174" s="59"/>
      <c r="E174" s="59"/>
      <c r="F174" s="50"/>
      <c r="G174" s="50"/>
      <c r="H174" s="50"/>
      <c r="I174" s="50"/>
      <c r="J174" s="40"/>
      <c r="K174" s="50"/>
      <c r="L174" s="50"/>
      <c r="M174" s="50"/>
      <c r="N174" s="63"/>
      <c r="O174" s="63"/>
    </row>
    <row r="175" spans="1:15" s="248" customFormat="1">
      <c r="A175" s="63"/>
      <c r="B175" s="50"/>
      <c r="C175" s="50"/>
      <c r="D175" s="59"/>
      <c r="E175" s="59"/>
      <c r="F175" s="50"/>
      <c r="G175" s="50"/>
      <c r="H175" s="50"/>
      <c r="I175" s="50"/>
      <c r="J175" s="40"/>
      <c r="K175" s="50"/>
      <c r="L175" s="50"/>
      <c r="M175" s="50"/>
      <c r="N175" s="63"/>
      <c r="O175" s="63"/>
    </row>
    <row r="176" spans="1:15" s="248" customFormat="1">
      <c r="A176" s="63"/>
      <c r="B176" s="50"/>
      <c r="C176" s="50"/>
      <c r="D176" s="59"/>
      <c r="E176" s="59"/>
      <c r="F176" s="50"/>
      <c r="G176" s="50"/>
      <c r="H176" s="50"/>
      <c r="I176" s="50"/>
      <c r="J176" s="40"/>
      <c r="K176" s="50"/>
      <c r="L176" s="50"/>
      <c r="M176" s="50"/>
      <c r="N176" s="63"/>
      <c r="O176" s="63"/>
    </row>
    <row r="177" spans="1:15" s="248" customFormat="1">
      <c r="A177" s="63"/>
      <c r="B177" s="50"/>
      <c r="C177" s="50"/>
      <c r="D177" s="59"/>
      <c r="E177" s="59"/>
      <c r="F177" s="50"/>
      <c r="G177" s="50"/>
      <c r="H177" s="50"/>
      <c r="I177" s="50"/>
      <c r="J177" s="40"/>
      <c r="K177" s="50"/>
      <c r="L177" s="50"/>
      <c r="M177" s="50"/>
      <c r="N177" s="63"/>
      <c r="O177" s="63"/>
    </row>
    <row r="178" spans="1:15" s="248" customFormat="1">
      <c r="A178" s="63"/>
      <c r="B178" s="50"/>
      <c r="C178" s="50"/>
      <c r="D178" s="59"/>
      <c r="E178" s="59"/>
      <c r="F178" s="50"/>
      <c r="G178" s="50"/>
      <c r="H178" s="50"/>
      <c r="I178" s="50"/>
      <c r="J178" s="40"/>
      <c r="K178" s="50"/>
      <c r="L178" s="50"/>
      <c r="M178" s="50"/>
      <c r="N178" s="63"/>
      <c r="O178" s="63"/>
    </row>
    <row r="179" spans="1:15" s="248" customFormat="1">
      <c r="A179" s="63"/>
      <c r="B179" s="50"/>
      <c r="C179" s="50"/>
      <c r="D179" s="59"/>
      <c r="E179" s="59"/>
      <c r="F179" s="50"/>
      <c r="G179" s="50"/>
      <c r="H179" s="50"/>
      <c r="I179" s="50"/>
      <c r="J179" s="40"/>
      <c r="K179" s="50"/>
      <c r="L179" s="50"/>
      <c r="M179" s="50"/>
      <c r="N179" s="63"/>
      <c r="O179" s="63"/>
    </row>
    <row r="180" spans="1:15" s="248" customFormat="1">
      <c r="A180" s="63"/>
      <c r="B180" s="50"/>
      <c r="C180" s="50"/>
      <c r="D180" s="59"/>
      <c r="E180" s="59"/>
      <c r="F180" s="50"/>
      <c r="G180" s="50"/>
      <c r="H180" s="50"/>
      <c r="I180" s="50"/>
      <c r="J180" s="40"/>
      <c r="K180" s="50"/>
      <c r="L180" s="50"/>
      <c r="M180" s="50"/>
      <c r="N180" s="63"/>
      <c r="O180" s="63"/>
    </row>
    <row r="181" spans="1:15" s="248" customFormat="1">
      <c r="A181" s="63"/>
      <c r="B181" s="50"/>
      <c r="C181" s="50"/>
      <c r="D181" s="59"/>
      <c r="E181" s="59"/>
      <c r="F181" s="50"/>
      <c r="G181" s="50"/>
      <c r="H181" s="50"/>
      <c r="I181" s="50"/>
      <c r="J181" s="40"/>
      <c r="K181" s="50"/>
      <c r="L181" s="50"/>
      <c r="M181" s="50"/>
      <c r="N181" s="63"/>
      <c r="O181" s="63"/>
    </row>
    <row r="182" spans="1:15" s="248" customFormat="1">
      <c r="A182" s="63"/>
      <c r="B182" s="50"/>
      <c r="C182" s="50"/>
      <c r="D182" s="59"/>
      <c r="E182" s="59"/>
      <c r="F182" s="50"/>
      <c r="G182" s="50"/>
      <c r="H182" s="50"/>
      <c r="I182" s="50"/>
      <c r="J182" s="40"/>
      <c r="K182" s="50"/>
      <c r="L182" s="50"/>
      <c r="M182" s="50"/>
      <c r="N182" s="63"/>
      <c r="O182" s="63"/>
    </row>
    <row r="183" spans="1:15" s="248" customFormat="1">
      <c r="A183" s="63"/>
      <c r="B183" s="50"/>
      <c r="C183" s="50"/>
      <c r="D183" s="59"/>
      <c r="E183" s="59"/>
      <c r="F183" s="50"/>
      <c r="G183" s="50"/>
      <c r="H183" s="50"/>
      <c r="I183" s="50"/>
      <c r="J183" s="40"/>
      <c r="K183" s="50"/>
      <c r="L183" s="50"/>
      <c r="M183" s="50"/>
      <c r="N183" s="63"/>
      <c r="O183" s="63"/>
    </row>
    <row r="184" spans="1:15" s="248" customFormat="1">
      <c r="A184" s="63"/>
      <c r="B184" s="50"/>
      <c r="C184" s="50"/>
      <c r="D184" s="59"/>
      <c r="E184" s="59"/>
      <c r="F184" s="50"/>
      <c r="G184" s="50"/>
      <c r="H184" s="50"/>
      <c r="I184" s="50"/>
      <c r="J184" s="40"/>
      <c r="K184" s="50"/>
      <c r="L184" s="50"/>
      <c r="M184" s="50"/>
      <c r="N184" s="63"/>
      <c r="O184" s="63"/>
    </row>
    <row r="185" spans="1:15" s="248" customFormat="1">
      <c r="A185" s="63"/>
      <c r="B185" s="50"/>
      <c r="C185" s="50"/>
      <c r="D185" s="59"/>
      <c r="E185" s="59"/>
      <c r="F185" s="50"/>
      <c r="G185" s="50"/>
      <c r="H185" s="50"/>
      <c r="I185" s="50"/>
      <c r="J185" s="40"/>
      <c r="K185" s="50"/>
      <c r="L185" s="50"/>
      <c r="M185" s="50"/>
      <c r="N185" s="63"/>
      <c r="O185" s="63"/>
    </row>
    <row r="186" spans="1:15" s="248" customFormat="1">
      <c r="A186" s="63"/>
      <c r="B186" s="50"/>
      <c r="C186" s="50"/>
      <c r="D186" s="59"/>
      <c r="E186" s="59"/>
      <c r="F186" s="50"/>
      <c r="G186" s="50"/>
      <c r="H186" s="50"/>
      <c r="I186" s="50"/>
      <c r="J186" s="40"/>
      <c r="K186" s="50"/>
      <c r="L186" s="50"/>
      <c r="M186" s="50"/>
      <c r="N186" s="63"/>
      <c r="O186" s="63"/>
    </row>
    <row r="187" spans="1:15" s="248" customFormat="1">
      <c r="A187" s="63"/>
      <c r="B187" s="50"/>
      <c r="C187" s="50"/>
      <c r="D187" s="59"/>
      <c r="E187" s="59"/>
      <c r="F187" s="50"/>
      <c r="G187" s="50"/>
      <c r="H187" s="50"/>
      <c r="I187" s="50"/>
      <c r="J187" s="40"/>
      <c r="K187" s="50"/>
      <c r="L187" s="50"/>
      <c r="M187" s="50"/>
      <c r="N187" s="63"/>
      <c r="O187" s="63"/>
    </row>
    <row r="188" spans="1:15" s="248" customFormat="1">
      <c r="A188" s="63"/>
      <c r="B188" s="50"/>
      <c r="C188" s="50"/>
      <c r="D188" s="59"/>
      <c r="E188" s="59"/>
      <c r="F188" s="50"/>
      <c r="G188" s="50"/>
      <c r="H188" s="50"/>
      <c r="I188" s="50"/>
      <c r="J188" s="40"/>
      <c r="K188" s="50"/>
      <c r="L188" s="50"/>
      <c r="M188" s="50"/>
      <c r="N188" s="63"/>
      <c r="O188" s="63"/>
    </row>
    <row r="189" spans="1:15" s="248" customFormat="1">
      <c r="A189" s="63"/>
      <c r="B189" s="50"/>
      <c r="C189" s="50"/>
      <c r="D189" s="59"/>
      <c r="E189" s="59"/>
      <c r="F189" s="50"/>
      <c r="G189" s="50"/>
      <c r="H189" s="50"/>
      <c r="I189" s="50"/>
      <c r="J189" s="40"/>
      <c r="K189" s="50"/>
      <c r="L189" s="50"/>
      <c r="M189" s="50"/>
      <c r="N189" s="63"/>
      <c r="O189" s="63"/>
    </row>
    <row r="190" spans="1:15" s="248" customFormat="1">
      <c r="A190" s="63"/>
      <c r="B190" s="50"/>
      <c r="C190" s="50"/>
      <c r="D190" s="59"/>
      <c r="E190" s="59"/>
      <c r="F190" s="50"/>
      <c r="G190" s="50"/>
      <c r="H190" s="50"/>
      <c r="I190" s="50"/>
      <c r="J190" s="40"/>
      <c r="K190" s="50"/>
      <c r="L190" s="50"/>
      <c r="M190" s="50"/>
      <c r="N190" s="63"/>
      <c r="O190" s="63"/>
    </row>
    <row r="191" spans="1:15" s="248" customFormat="1">
      <c r="A191" s="63"/>
      <c r="B191" s="50"/>
      <c r="C191" s="50"/>
      <c r="D191" s="59"/>
      <c r="E191" s="59"/>
      <c r="F191" s="50"/>
      <c r="G191" s="50"/>
      <c r="H191" s="50"/>
      <c r="I191" s="50"/>
      <c r="J191" s="40"/>
      <c r="K191" s="50"/>
      <c r="L191" s="50"/>
      <c r="M191" s="50"/>
      <c r="N191" s="63"/>
      <c r="O191" s="63"/>
    </row>
    <row r="192" spans="1:15" s="248" customFormat="1">
      <c r="A192" s="63"/>
      <c r="B192" s="50"/>
      <c r="C192" s="50"/>
      <c r="D192" s="59"/>
      <c r="E192" s="59"/>
      <c r="F192" s="50"/>
      <c r="G192" s="50"/>
      <c r="H192" s="50"/>
      <c r="I192" s="50"/>
      <c r="J192" s="40"/>
      <c r="K192" s="50"/>
      <c r="L192" s="50"/>
      <c r="M192" s="50"/>
      <c r="N192" s="63"/>
      <c r="O192" s="63"/>
    </row>
    <row r="193" spans="1:15" s="248" customFormat="1">
      <c r="A193" s="63"/>
      <c r="B193" s="50"/>
      <c r="C193" s="50"/>
      <c r="D193" s="59"/>
      <c r="E193" s="59"/>
      <c r="F193" s="50"/>
      <c r="G193" s="50"/>
      <c r="H193" s="50"/>
      <c r="I193" s="50"/>
      <c r="J193" s="40"/>
      <c r="K193" s="50"/>
      <c r="L193" s="50"/>
      <c r="M193" s="50"/>
      <c r="N193" s="63"/>
      <c r="O193" s="63"/>
    </row>
    <row r="194" spans="1:15" s="248" customFormat="1">
      <c r="A194" s="63"/>
      <c r="B194" s="50"/>
      <c r="C194" s="50"/>
      <c r="D194" s="59"/>
      <c r="E194" s="59"/>
      <c r="F194" s="50"/>
      <c r="G194" s="50"/>
      <c r="H194" s="50"/>
      <c r="I194" s="50"/>
      <c r="J194" s="40"/>
      <c r="K194" s="50"/>
      <c r="L194" s="50"/>
      <c r="M194" s="50"/>
      <c r="N194" s="63"/>
      <c r="O194" s="63"/>
    </row>
    <row r="195" spans="1:15" s="248" customFormat="1">
      <c r="A195" s="63"/>
      <c r="B195" s="50"/>
      <c r="C195" s="50"/>
      <c r="D195" s="59"/>
      <c r="E195" s="59"/>
      <c r="F195" s="50"/>
      <c r="G195" s="50"/>
      <c r="H195" s="50"/>
      <c r="I195" s="50"/>
      <c r="J195" s="40"/>
      <c r="K195" s="50"/>
      <c r="L195" s="50"/>
      <c r="M195" s="50"/>
      <c r="N195" s="63"/>
      <c r="O195" s="63"/>
    </row>
    <row r="196" spans="1:15" s="248" customFormat="1">
      <c r="A196" s="63"/>
      <c r="B196" s="50"/>
      <c r="C196" s="50"/>
      <c r="D196" s="59"/>
      <c r="E196" s="59"/>
      <c r="F196" s="50"/>
      <c r="G196" s="50"/>
      <c r="H196" s="50"/>
      <c r="I196" s="50"/>
      <c r="J196" s="40"/>
      <c r="K196" s="50"/>
      <c r="L196" s="50"/>
      <c r="M196" s="50"/>
      <c r="N196" s="63"/>
      <c r="O196" s="63"/>
    </row>
    <row r="197" spans="1:15" s="248" customFormat="1">
      <c r="A197" s="63"/>
      <c r="B197" s="50"/>
      <c r="C197" s="50"/>
      <c r="D197" s="59"/>
      <c r="E197" s="59"/>
      <c r="F197" s="50"/>
      <c r="G197" s="50"/>
      <c r="H197" s="50"/>
      <c r="I197" s="50"/>
      <c r="J197" s="40"/>
      <c r="K197" s="50"/>
      <c r="L197" s="50"/>
      <c r="M197" s="50"/>
      <c r="N197" s="63"/>
      <c r="O197" s="63"/>
    </row>
    <row r="198" spans="1:15" s="248" customFormat="1">
      <c r="A198" s="63"/>
      <c r="B198" s="50"/>
      <c r="C198" s="50"/>
      <c r="D198" s="59"/>
      <c r="E198" s="59"/>
      <c r="F198" s="50"/>
      <c r="G198" s="50"/>
      <c r="H198" s="50"/>
      <c r="I198" s="50"/>
      <c r="J198" s="40"/>
      <c r="K198" s="50"/>
      <c r="L198" s="50"/>
      <c r="M198" s="50"/>
      <c r="N198" s="63"/>
      <c r="O198" s="63"/>
    </row>
    <row r="199" spans="1:15" s="248" customFormat="1">
      <c r="A199" s="63"/>
      <c r="B199" s="50"/>
      <c r="C199" s="50"/>
      <c r="D199" s="59"/>
      <c r="E199" s="59"/>
      <c r="F199" s="50"/>
      <c r="G199" s="50"/>
      <c r="H199" s="50"/>
      <c r="I199" s="50"/>
      <c r="J199" s="40"/>
      <c r="K199" s="50"/>
      <c r="L199" s="50"/>
      <c r="M199" s="50"/>
      <c r="N199" s="63"/>
      <c r="O199" s="63"/>
    </row>
    <row r="200" spans="1:15" s="248" customFormat="1">
      <c r="A200" s="63"/>
      <c r="B200" s="50"/>
      <c r="C200" s="50"/>
      <c r="D200" s="59"/>
      <c r="E200" s="59"/>
      <c r="F200" s="50"/>
      <c r="G200" s="50"/>
      <c r="H200" s="50"/>
      <c r="I200" s="50"/>
      <c r="J200" s="40"/>
      <c r="K200" s="50"/>
      <c r="L200" s="50"/>
      <c r="M200" s="50"/>
      <c r="N200" s="63"/>
      <c r="O200" s="63"/>
    </row>
    <row r="201" spans="1:15" s="248" customFormat="1">
      <c r="A201" s="63"/>
      <c r="B201" s="50"/>
      <c r="C201" s="50"/>
      <c r="D201" s="59"/>
      <c r="E201" s="59"/>
      <c r="F201" s="50"/>
      <c r="G201" s="50"/>
      <c r="H201" s="50"/>
      <c r="I201" s="50"/>
      <c r="J201" s="40"/>
      <c r="K201" s="50"/>
      <c r="L201" s="50"/>
      <c r="M201" s="50"/>
      <c r="N201" s="63"/>
      <c r="O201" s="63"/>
    </row>
    <row r="202" spans="1:15" s="248" customFormat="1">
      <c r="A202" s="63"/>
      <c r="B202" s="50"/>
      <c r="C202" s="50"/>
      <c r="D202" s="59"/>
      <c r="E202" s="59"/>
      <c r="F202" s="50"/>
      <c r="G202" s="50"/>
      <c r="H202" s="50"/>
      <c r="I202" s="50"/>
      <c r="J202" s="40"/>
      <c r="K202" s="50"/>
      <c r="L202" s="50"/>
      <c r="M202" s="50"/>
      <c r="N202" s="63"/>
      <c r="O202" s="63"/>
    </row>
    <row r="203" spans="1:15" s="248" customFormat="1">
      <c r="A203" s="63"/>
      <c r="B203" s="50"/>
      <c r="C203" s="50"/>
      <c r="D203" s="59"/>
      <c r="E203" s="59"/>
      <c r="F203" s="50"/>
      <c r="G203" s="50"/>
      <c r="H203" s="50"/>
      <c r="I203" s="50"/>
      <c r="J203" s="40"/>
      <c r="K203" s="50"/>
      <c r="L203" s="50"/>
      <c r="M203" s="50"/>
      <c r="N203" s="63"/>
      <c r="O203" s="63"/>
    </row>
    <row r="204" spans="1:15" s="248" customFormat="1">
      <c r="A204" s="63"/>
      <c r="B204" s="50"/>
      <c r="C204" s="50"/>
      <c r="D204" s="59"/>
      <c r="E204" s="59"/>
      <c r="F204" s="50"/>
      <c r="G204" s="50"/>
      <c r="H204" s="50"/>
      <c r="I204" s="50"/>
      <c r="J204" s="40"/>
      <c r="K204" s="50"/>
      <c r="L204" s="50"/>
      <c r="M204" s="50"/>
      <c r="N204" s="63"/>
      <c r="O204" s="63"/>
    </row>
    <row r="205" spans="1:15" s="248" customFormat="1">
      <c r="A205" s="63"/>
      <c r="B205" s="50"/>
      <c r="C205" s="50"/>
      <c r="D205" s="59"/>
      <c r="E205" s="59"/>
      <c r="F205" s="50"/>
      <c r="G205" s="50"/>
      <c r="H205" s="50"/>
      <c r="I205" s="50"/>
      <c r="J205" s="40"/>
      <c r="K205" s="50"/>
      <c r="L205" s="50"/>
      <c r="M205" s="50"/>
      <c r="N205" s="63"/>
      <c r="O205" s="63"/>
    </row>
    <row r="206" spans="1:15" s="248" customFormat="1">
      <c r="A206" s="63"/>
      <c r="B206" s="50"/>
      <c r="C206" s="50"/>
      <c r="D206" s="59"/>
      <c r="E206" s="59"/>
      <c r="F206" s="50"/>
      <c r="G206" s="50"/>
      <c r="H206" s="50"/>
      <c r="I206" s="50"/>
      <c r="J206" s="40"/>
      <c r="K206" s="50"/>
      <c r="L206" s="50"/>
      <c r="M206" s="50"/>
      <c r="N206" s="63"/>
      <c r="O206" s="63"/>
    </row>
    <row r="207" spans="1:15" s="248" customFormat="1">
      <c r="A207" s="63"/>
      <c r="B207" s="50"/>
      <c r="C207" s="50"/>
      <c r="D207" s="59"/>
      <c r="E207" s="59"/>
      <c r="F207" s="50"/>
      <c r="G207" s="50"/>
      <c r="H207" s="50"/>
      <c r="I207" s="50"/>
      <c r="J207" s="40"/>
      <c r="K207" s="50"/>
      <c r="L207" s="50"/>
      <c r="M207" s="50"/>
      <c r="N207" s="63"/>
      <c r="O207" s="63"/>
    </row>
    <row r="208" spans="1:15" s="248" customFormat="1">
      <c r="A208" s="63"/>
      <c r="B208" s="50"/>
      <c r="C208" s="50"/>
      <c r="D208" s="59"/>
      <c r="E208" s="59"/>
      <c r="F208" s="50"/>
      <c r="G208" s="50"/>
      <c r="H208" s="50"/>
      <c r="I208" s="50"/>
      <c r="J208" s="40"/>
      <c r="K208" s="50"/>
      <c r="L208" s="50"/>
      <c r="M208" s="50"/>
      <c r="N208" s="63"/>
      <c r="O208" s="63"/>
    </row>
    <row r="209" spans="1:15" s="248" customFormat="1">
      <c r="A209" s="63"/>
      <c r="B209" s="50"/>
      <c r="C209" s="50"/>
      <c r="D209" s="59"/>
      <c r="E209" s="59"/>
      <c r="F209" s="50"/>
      <c r="G209" s="50"/>
      <c r="H209" s="50"/>
      <c r="I209" s="50"/>
      <c r="J209" s="40"/>
      <c r="K209" s="50"/>
      <c r="L209" s="50"/>
      <c r="M209" s="50"/>
      <c r="N209" s="63"/>
      <c r="O209" s="63"/>
    </row>
    <row r="210" spans="1:15" s="248" customFormat="1">
      <c r="A210" s="63"/>
      <c r="B210" s="50"/>
      <c r="C210" s="50"/>
      <c r="D210" s="59"/>
      <c r="E210" s="59"/>
      <c r="F210" s="50"/>
      <c r="G210" s="50"/>
      <c r="H210" s="50"/>
      <c r="I210" s="50"/>
      <c r="J210" s="40"/>
      <c r="K210" s="50"/>
      <c r="L210" s="50"/>
      <c r="M210" s="50"/>
      <c r="N210" s="63"/>
      <c r="O210" s="63"/>
    </row>
    <row r="211" spans="1:15" s="248" customFormat="1">
      <c r="A211" s="63"/>
      <c r="B211" s="50"/>
      <c r="C211" s="50"/>
      <c r="D211" s="59"/>
      <c r="E211" s="59"/>
      <c r="F211" s="50"/>
      <c r="G211" s="50"/>
      <c r="H211" s="50"/>
      <c r="I211" s="50"/>
      <c r="J211" s="40"/>
      <c r="K211" s="50"/>
      <c r="L211" s="50"/>
      <c r="M211" s="50"/>
      <c r="N211" s="63"/>
      <c r="O211" s="63"/>
    </row>
    <row r="212" spans="1:15" s="248" customFormat="1">
      <c r="A212" s="63"/>
      <c r="B212" s="50"/>
      <c r="C212" s="50"/>
      <c r="D212" s="59"/>
      <c r="E212" s="59"/>
      <c r="F212" s="50"/>
      <c r="G212" s="50"/>
      <c r="H212" s="50"/>
      <c r="I212" s="50"/>
      <c r="J212" s="40"/>
      <c r="K212" s="50"/>
      <c r="L212" s="50"/>
      <c r="M212" s="50"/>
      <c r="N212" s="63"/>
      <c r="O212" s="63"/>
    </row>
    <row r="213" spans="1:15" s="248" customFormat="1">
      <c r="A213" s="63"/>
      <c r="B213" s="50"/>
      <c r="C213" s="50"/>
      <c r="D213" s="59"/>
      <c r="E213" s="59"/>
      <c r="F213" s="50"/>
      <c r="G213" s="50"/>
      <c r="H213" s="50"/>
      <c r="I213" s="50"/>
      <c r="J213" s="40"/>
      <c r="K213" s="50"/>
      <c r="L213" s="50"/>
      <c r="M213" s="50"/>
      <c r="N213" s="63"/>
      <c r="O213" s="63"/>
    </row>
    <row r="214" spans="1:15" s="248" customFormat="1">
      <c r="A214" s="63"/>
      <c r="B214" s="50"/>
      <c r="C214" s="50"/>
      <c r="D214" s="59"/>
      <c r="E214" s="59"/>
      <c r="F214" s="50"/>
      <c r="G214" s="50"/>
      <c r="H214" s="50"/>
      <c r="I214" s="50"/>
      <c r="J214" s="40"/>
      <c r="K214" s="50"/>
      <c r="L214" s="50"/>
      <c r="M214" s="50"/>
      <c r="N214" s="63"/>
      <c r="O214" s="63"/>
    </row>
    <row r="215" spans="1:15" s="248" customFormat="1">
      <c r="A215" s="63"/>
      <c r="B215" s="50"/>
      <c r="C215" s="50"/>
      <c r="D215" s="59"/>
      <c r="E215" s="59"/>
      <c r="F215" s="50"/>
      <c r="G215" s="50"/>
      <c r="H215" s="50"/>
      <c r="I215" s="50"/>
      <c r="J215" s="40"/>
      <c r="K215" s="50"/>
      <c r="L215" s="50"/>
      <c r="M215" s="50"/>
      <c r="N215" s="63"/>
      <c r="O215" s="63"/>
    </row>
    <row r="216" spans="1:15" s="248" customFormat="1">
      <c r="A216" s="63"/>
      <c r="B216" s="50"/>
      <c r="C216" s="50"/>
      <c r="D216" s="59"/>
      <c r="E216" s="59"/>
      <c r="F216" s="50"/>
      <c r="G216" s="50"/>
      <c r="H216" s="50"/>
      <c r="I216" s="50"/>
      <c r="J216" s="40"/>
      <c r="K216" s="50"/>
      <c r="L216" s="50"/>
      <c r="M216" s="50"/>
      <c r="N216" s="63"/>
      <c r="O216" s="63"/>
    </row>
    <row r="217" spans="1:15" s="248" customFormat="1">
      <c r="A217" s="63"/>
      <c r="B217" s="50"/>
      <c r="C217" s="50"/>
      <c r="D217" s="59"/>
      <c r="E217" s="59"/>
      <c r="F217" s="50"/>
      <c r="G217" s="50"/>
      <c r="H217" s="50"/>
      <c r="I217" s="50"/>
      <c r="J217" s="40"/>
      <c r="K217" s="50"/>
      <c r="L217" s="50"/>
      <c r="M217" s="50"/>
      <c r="N217" s="63"/>
      <c r="O217" s="63"/>
    </row>
    <row r="218" spans="1:15" s="248" customFormat="1">
      <c r="A218" s="63"/>
      <c r="B218" s="50"/>
      <c r="C218" s="50"/>
      <c r="D218" s="59"/>
      <c r="E218" s="59"/>
      <c r="F218" s="50"/>
      <c r="G218" s="50"/>
      <c r="H218" s="50"/>
      <c r="I218" s="50"/>
      <c r="J218" s="40"/>
      <c r="K218" s="50"/>
      <c r="L218" s="50"/>
      <c r="M218" s="50"/>
      <c r="N218" s="63"/>
      <c r="O218" s="63"/>
    </row>
    <row r="219" spans="1:15" s="248" customFormat="1">
      <c r="A219" s="63"/>
      <c r="B219" s="50"/>
      <c r="C219" s="50"/>
      <c r="D219" s="59"/>
      <c r="E219" s="59"/>
      <c r="F219" s="50"/>
      <c r="G219" s="50"/>
      <c r="H219" s="50"/>
      <c r="I219" s="50"/>
      <c r="J219" s="40"/>
      <c r="K219" s="50"/>
      <c r="L219" s="50"/>
      <c r="M219" s="50"/>
      <c r="N219" s="63"/>
      <c r="O219" s="63"/>
    </row>
    <row r="220" spans="1:15" s="248" customFormat="1">
      <c r="A220" s="63"/>
      <c r="B220" s="50"/>
      <c r="C220" s="50"/>
      <c r="D220" s="59"/>
      <c r="E220" s="59"/>
      <c r="F220" s="50"/>
      <c r="G220" s="50"/>
      <c r="H220" s="50"/>
      <c r="I220" s="50"/>
      <c r="J220" s="40"/>
      <c r="K220" s="50"/>
      <c r="L220" s="50"/>
      <c r="M220" s="50"/>
      <c r="N220" s="63"/>
      <c r="O220" s="63"/>
    </row>
    <row r="221" spans="1:15" s="248" customFormat="1">
      <c r="A221" s="63"/>
      <c r="B221" s="50"/>
      <c r="C221" s="50"/>
      <c r="D221" s="59"/>
      <c r="E221" s="59"/>
      <c r="F221" s="50"/>
      <c r="G221" s="50"/>
      <c r="H221" s="50"/>
      <c r="I221" s="50"/>
      <c r="J221" s="40"/>
      <c r="K221" s="50"/>
      <c r="L221" s="50"/>
      <c r="M221" s="50"/>
      <c r="N221" s="63"/>
      <c r="O221" s="63"/>
    </row>
    <row r="222" spans="1:15" s="248" customFormat="1">
      <c r="A222" s="63"/>
      <c r="B222" s="50"/>
      <c r="C222" s="50"/>
      <c r="D222" s="59"/>
      <c r="E222" s="59"/>
      <c r="F222" s="50"/>
      <c r="G222" s="50"/>
      <c r="H222" s="50"/>
      <c r="I222" s="50"/>
      <c r="J222" s="40"/>
      <c r="K222" s="50"/>
      <c r="L222" s="50"/>
      <c r="M222" s="50"/>
      <c r="N222" s="63"/>
      <c r="O222" s="63"/>
    </row>
    <row r="223" spans="1:15" s="248" customFormat="1">
      <c r="A223" s="63"/>
      <c r="B223" s="50"/>
      <c r="C223" s="50"/>
      <c r="D223" s="59"/>
      <c r="E223" s="59"/>
      <c r="F223" s="50"/>
      <c r="G223" s="50"/>
      <c r="H223" s="50"/>
      <c r="I223" s="50"/>
      <c r="J223" s="40"/>
      <c r="K223" s="50"/>
      <c r="L223" s="50"/>
      <c r="M223" s="50"/>
      <c r="N223" s="63"/>
      <c r="O223" s="63"/>
    </row>
    <row r="224" spans="1:15" s="248" customFormat="1">
      <c r="A224" s="63"/>
      <c r="B224" s="50"/>
      <c r="C224" s="50"/>
      <c r="D224" s="59"/>
      <c r="E224" s="59"/>
      <c r="F224" s="50"/>
      <c r="G224" s="50"/>
      <c r="H224" s="50"/>
      <c r="I224" s="50"/>
      <c r="J224" s="40"/>
      <c r="K224" s="50"/>
      <c r="L224" s="50"/>
      <c r="M224" s="50"/>
      <c r="N224" s="63"/>
      <c r="O224" s="63"/>
    </row>
    <row r="225" spans="1:15" s="248" customFormat="1">
      <c r="A225" s="63"/>
      <c r="B225" s="50"/>
      <c r="C225" s="50"/>
      <c r="D225" s="59"/>
      <c r="E225" s="59"/>
      <c r="F225" s="50"/>
      <c r="G225" s="50"/>
      <c r="H225" s="50"/>
      <c r="I225" s="50"/>
      <c r="J225" s="40"/>
      <c r="K225" s="50"/>
      <c r="L225" s="50"/>
      <c r="M225" s="50"/>
      <c r="N225" s="63"/>
      <c r="O225" s="63"/>
    </row>
    <row r="226" spans="1:15" s="248" customFormat="1">
      <c r="A226" s="63"/>
      <c r="B226" s="50"/>
      <c r="C226" s="50"/>
      <c r="D226" s="59"/>
      <c r="E226" s="59"/>
      <c r="F226" s="50"/>
      <c r="G226" s="50"/>
      <c r="H226" s="50"/>
      <c r="I226" s="50"/>
      <c r="J226" s="40"/>
      <c r="K226" s="50"/>
      <c r="L226" s="50"/>
      <c r="M226" s="50"/>
      <c r="N226" s="63"/>
      <c r="O226" s="63"/>
    </row>
    <row r="227" spans="1:15" s="248" customFormat="1">
      <c r="A227" s="63"/>
      <c r="B227" s="50"/>
      <c r="C227" s="50"/>
      <c r="D227" s="59"/>
      <c r="E227" s="59"/>
      <c r="F227" s="50"/>
      <c r="G227" s="50"/>
      <c r="H227" s="50"/>
      <c r="I227" s="50"/>
      <c r="J227" s="40"/>
      <c r="K227" s="50"/>
      <c r="L227" s="50"/>
      <c r="M227" s="50"/>
      <c r="N227" s="63"/>
      <c r="O227" s="63"/>
    </row>
    <row r="228" spans="1:15" s="248" customFormat="1">
      <c r="A228" s="63"/>
      <c r="B228" s="50"/>
      <c r="C228" s="50"/>
      <c r="D228" s="59"/>
      <c r="E228" s="59"/>
      <c r="F228" s="50"/>
      <c r="G228" s="50"/>
      <c r="H228" s="50"/>
      <c r="I228" s="50"/>
      <c r="J228" s="40"/>
      <c r="K228" s="50"/>
      <c r="L228" s="50"/>
      <c r="M228" s="50"/>
      <c r="N228" s="63"/>
      <c r="O228" s="63"/>
    </row>
    <row r="229" spans="1:15" s="248" customFormat="1">
      <c r="A229" s="63"/>
      <c r="B229" s="50"/>
      <c r="C229" s="50"/>
      <c r="D229" s="59"/>
      <c r="E229" s="59"/>
      <c r="F229" s="50"/>
      <c r="G229" s="50"/>
      <c r="H229" s="50"/>
      <c r="I229" s="50"/>
      <c r="J229" s="40"/>
      <c r="K229" s="50"/>
      <c r="L229" s="50"/>
      <c r="M229" s="50"/>
      <c r="N229" s="63"/>
      <c r="O229" s="63"/>
    </row>
    <row r="230" spans="1:15" s="248" customFormat="1">
      <c r="A230" s="63"/>
      <c r="B230" s="50"/>
      <c r="C230" s="50"/>
      <c r="D230" s="59"/>
      <c r="E230" s="59"/>
      <c r="F230" s="50"/>
      <c r="G230" s="50"/>
      <c r="H230" s="50"/>
      <c r="I230" s="50"/>
      <c r="J230" s="40"/>
      <c r="K230" s="50"/>
      <c r="L230" s="50"/>
      <c r="M230" s="50"/>
      <c r="N230" s="63"/>
      <c r="O230" s="63"/>
    </row>
    <row r="231" spans="1:15" s="248" customFormat="1">
      <c r="A231" s="63"/>
      <c r="B231" s="50"/>
      <c r="C231" s="50"/>
      <c r="D231" s="59"/>
      <c r="E231" s="59"/>
      <c r="F231" s="50"/>
      <c r="G231" s="50"/>
      <c r="H231" s="50"/>
      <c r="I231" s="50"/>
      <c r="J231" s="40"/>
      <c r="K231" s="50"/>
      <c r="L231" s="50"/>
      <c r="M231" s="50"/>
      <c r="N231" s="63"/>
      <c r="O231" s="63"/>
    </row>
    <row r="232" spans="1:15" s="248" customFormat="1">
      <c r="A232" s="63"/>
      <c r="B232" s="50"/>
      <c r="C232" s="50"/>
      <c r="D232" s="59"/>
      <c r="E232" s="59"/>
      <c r="F232" s="50"/>
      <c r="G232" s="50"/>
      <c r="H232" s="50"/>
      <c r="I232" s="50"/>
      <c r="J232" s="40"/>
      <c r="K232" s="50"/>
      <c r="L232" s="50"/>
      <c r="M232" s="50"/>
      <c r="N232" s="63"/>
      <c r="O232" s="63"/>
    </row>
    <row r="233" spans="1:15" s="248" customFormat="1">
      <c r="A233" s="63"/>
      <c r="B233" s="50"/>
      <c r="C233" s="50"/>
      <c r="D233" s="59"/>
      <c r="E233" s="59"/>
      <c r="F233" s="50"/>
      <c r="G233" s="50"/>
      <c r="H233" s="50"/>
      <c r="I233" s="50"/>
      <c r="J233" s="40"/>
      <c r="K233" s="50"/>
      <c r="L233" s="50"/>
      <c r="M233" s="50"/>
      <c r="N233" s="63"/>
      <c r="O233" s="63"/>
    </row>
    <row r="234" spans="1:15" s="248" customFormat="1">
      <c r="A234" s="63"/>
      <c r="B234" s="50"/>
      <c r="C234" s="50"/>
      <c r="D234" s="59"/>
      <c r="E234" s="59"/>
      <c r="F234" s="50"/>
      <c r="G234" s="50"/>
      <c r="H234" s="50"/>
      <c r="I234" s="50"/>
      <c r="J234" s="40"/>
      <c r="K234" s="50"/>
      <c r="L234" s="50"/>
      <c r="M234" s="50"/>
      <c r="N234" s="63"/>
      <c r="O234" s="63"/>
    </row>
    <row r="235" spans="1:15" s="248" customFormat="1">
      <c r="A235" s="63"/>
      <c r="B235" s="50"/>
      <c r="C235" s="50"/>
      <c r="D235" s="59"/>
      <c r="E235" s="59"/>
      <c r="F235" s="50"/>
      <c r="G235" s="50"/>
      <c r="H235" s="50"/>
      <c r="I235" s="50"/>
      <c r="J235" s="40"/>
      <c r="K235" s="50"/>
      <c r="L235" s="50"/>
      <c r="M235" s="50"/>
      <c r="N235" s="63"/>
      <c r="O235" s="63"/>
    </row>
    <row r="236" spans="1:15" s="248" customFormat="1">
      <c r="A236" s="63"/>
      <c r="B236" s="50"/>
      <c r="C236" s="50"/>
      <c r="D236" s="59"/>
      <c r="E236" s="59"/>
      <c r="F236" s="50"/>
      <c r="G236" s="50"/>
      <c r="H236" s="50"/>
      <c r="I236" s="50"/>
      <c r="J236" s="40"/>
      <c r="K236" s="50"/>
      <c r="L236" s="50"/>
      <c r="M236" s="50"/>
      <c r="N236" s="63"/>
      <c r="O236" s="63"/>
    </row>
  </sheetData>
  <sheetProtection sheet="1" objects="1" scenarios="1" formatColumns="0"/>
  <mergeCells count="26">
    <mergeCell ref="B35:N35"/>
    <mergeCell ref="A4:M4"/>
    <mergeCell ref="A5:M5"/>
    <mergeCell ref="A3:M3"/>
    <mergeCell ref="A7:M7"/>
    <mergeCell ref="A27:C27"/>
    <mergeCell ref="G27:J27"/>
    <mergeCell ref="G24:L24"/>
    <mergeCell ref="G28:M28"/>
    <mergeCell ref="B32:N32"/>
    <mergeCell ref="A61:I61"/>
    <mergeCell ref="B31:M31"/>
    <mergeCell ref="B42:N42"/>
    <mergeCell ref="B43:N43"/>
    <mergeCell ref="A48:I48"/>
    <mergeCell ref="A50:I50"/>
    <mergeCell ref="A57:I57"/>
    <mergeCell ref="B36:N36"/>
    <mergeCell ref="B37:N37"/>
    <mergeCell ref="B38:N38"/>
    <mergeCell ref="B33:N33"/>
    <mergeCell ref="B34:N34"/>
    <mergeCell ref="B39:N39"/>
    <mergeCell ref="B40:N40"/>
    <mergeCell ref="B41:N41"/>
    <mergeCell ref="K46:R46"/>
  </mergeCells>
  <phoneticPr fontId="151" type="noConversion"/>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S20">
    <cfRule type="cellIs" dxfId="0" priority="1" operator="equal">
      <formula>0</formula>
    </cfRule>
  </conditionalFormatting>
  <pageMargins left="0.25" right="0.25" top="0.75" bottom="0.75" header="0.3" footer="0.3"/>
  <pageSetup scale="43" fitToHeight="0" orientation="landscape" r:id="rId1"/>
  <headerFooter>
    <oddHeader>&amp;C&amp;"Arial,Bold"&amp;16 &amp;K03+00011. FUNDING-GAP</oddHeader>
  </headerFooter>
</worksheet>
</file>

<file path=xl/worksheets/sheet2.xml><?xml version="1.0" encoding="utf-8"?>
<worksheet xmlns="http://schemas.openxmlformats.org/spreadsheetml/2006/main" xmlns:r="http://schemas.openxmlformats.org/officeDocument/2006/relationships">
  <sheetPr>
    <tabColor rgb="FF00B0F0"/>
    <pageSetUpPr fitToPage="1"/>
  </sheetPr>
  <dimension ref="A1:D87"/>
  <sheetViews>
    <sheetView workbookViewId="0"/>
  </sheetViews>
  <sheetFormatPr defaultRowHeight="15.75"/>
  <cols>
    <col min="1" max="1" width="59.140625" style="85" bestFit="1" customWidth="1"/>
    <col min="2" max="4" width="26.28515625" style="344" customWidth="1"/>
    <col min="5" max="16384" width="9.140625" style="22"/>
  </cols>
  <sheetData>
    <row r="1" spans="1:4" s="488" customFormat="1" ht="20.25">
      <c r="A1" s="104" t="s">
        <v>369</v>
      </c>
      <c r="B1" s="231"/>
      <c r="C1" s="231"/>
      <c r="D1" s="231"/>
    </row>
    <row r="2" spans="1:4" s="488" customFormat="1" ht="20.25">
      <c r="A2" s="106"/>
      <c r="B2" s="231"/>
      <c r="C2" s="231"/>
      <c r="D2" s="231"/>
    </row>
    <row r="3" spans="1:4" s="488" customFormat="1" ht="51.75" customHeight="1">
      <c r="A3" s="971" t="s">
        <v>180</v>
      </c>
      <c r="B3" s="971"/>
      <c r="C3" s="971"/>
      <c r="D3" s="971"/>
    </row>
    <row r="4" spans="1:4" s="488" customFormat="1" ht="20.25">
      <c r="A4" s="106"/>
      <c r="B4" s="231"/>
      <c r="C4" s="231"/>
      <c r="D4" s="231"/>
    </row>
    <row r="5" spans="1:4" s="488" customFormat="1">
      <c r="A5" s="105"/>
      <c r="B5" s="231"/>
      <c r="C5" s="231"/>
      <c r="D5" s="231"/>
    </row>
    <row r="6" spans="1:4" s="488" customFormat="1" ht="20.25">
      <c r="A6" s="972" t="s">
        <v>16</v>
      </c>
      <c r="B6" s="972"/>
      <c r="C6" s="972"/>
      <c r="D6" s="972"/>
    </row>
    <row r="7" spans="1:4" s="488" customFormat="1">
      <c r="A7" s="107" t="s">
        <v>333</v>
      </c>
      <c r="B7" s="231"/>
      <c r="C7" s="231"/>
      <c r="D7" s="231"/>
    </row>
    <row r="8" spans="1:4" s="488" customFormat="1" ht="18.75" customHeight="1">
      <c r="A8" s="973" t="s">
        <v>366</v>
      </c>
      <c r="B8" s="973"/>
      <c r="C8" s="973"/>
      <c r="D8" s="973"/>
    </row>
    <row r="9" spans="1:4">
      <c r="A9" s="281"/>
      <c r="B9" s="781" t="s">
        <v>334</v>
      </c>
      <c r="C9" s="781" t="s">
        <v>335</v>
      </c>
      <c r="D9" s="781" t="s">
        <v>336</v>
      </c>
    </row>
    <row r="10" spans="1:4" ht="15.75" customHeight="1">
      <c r="A10" s="965" t="s">
        <v>568</v>
      </c>
      <c r="B10" s="966"/>
      <c r="C10" s="966"/>
      <c r="D10" s="967"/>
    </row>
    <row r="11" spans="1:4" s="489" customFormat="1">
      <c r="A11" s="968" t="s">
        <v>569</v>
      </c>
      <c r="B11" s="969"/>
      <c r="C11" s="969"/>
      <c r="D11" s="970"/>
    </row>
    <row r="12" spans="1:4">
      <c r="A12" s="283" t="s">
        <v>570</v>
      </c>
      <c r="B12" s="284"/>
      <c r="C12" s="284"/>
      <c r="D12" s="284"/>
    </row>
    <row r="13" spans="1:4" ht="16.5" customHeight="1">
      <c r="A13" s="283" t="s">
        <v>571</v>
      </c>
      <c r="B13" s="284"/>
      <c r="C13" s="284"/>
      <c r="D13" s="284"/>
    </row>
    <row r="14" spans="1:4" s="490" customFormat="1">
      <c r="A14" s="283" t="s">
        <v>572</v>
      </c>
      <c r="B14" s="284"/>
      <c r="C14" s="284"/>
      <c r="D14" s="284"/>
    </row>
    <row r="15" spans="1:4" s="490" customFormat="1">
      <c r="A15" s="283" t="s">
        <v>573</v>
      </c>
      <c r="B15" s="284"/>
      <c r="C15" s="284"/>
      <c r="D15" s="284"/>
    </row>
    <row r="16" spans="1:4" s="490" customFormat="1" ht="31.5">
      <c r="A16" s="283" t="s">
        <v>574</v>
      </c>
      <c r="B16" s="284"/>
      <c r="C16" s="284"/>
      <c r="D16" s="284"/>
    </row>
    <row r="17" spans="1:4" s="490" customFormat="1" ht="12.75">
      <c r="A17" s="285" t="s">
        <v>575</v>
      </c>
      <c r="B17" s="286"/>
      <c r="C17" s="286"/>
      <c r="D17" s="286"/>
    </row>
    <row r="18" spans="1:4" s="491" customFormat="1" ht="31.5">
      <c r="A18" s="283" t="s">
        <v>576</v>
      </c>
      <c r="B18" s="284"/>
      <c r="C18" s="284"/>
      <c r="D18" s="284"/>
    </row>
    <row r="19" spans="1:4" ht="31.5">
      <c r="A19" s="283" t="s">
        <v>577</v>
      </c>
      <c r="B19" s="286"/>
      <c r="C19" s="286"/>
      <c r="D19" s="286"/>
    </row>
    <row r="20" spans="1:4">
      <c r="A20" s="287" t="s">
        <v>578</v>
      </c>
      <c r="B20" s="288">
        <f>SUM(B12:B16,B18)</f>
        <v>0</v>
      </c>
      <c r="C20" s="288">
        <f>SUM(C12:C16,C18)</f>
        <v>0</v>
      </c>
      <c r="D20" s="288">
        <f>SUM(D12:D16,D18)</f>
        <v>0</v>
      </c>
    </row>
    <row r="21" spans="1:4" s="489" customFormat="1">
      <c r="A21" s="962" t="s">
        <v>579</v>
      </c>
      <c r="B21" s="963"/>
      <c r="C21" s="963"/>
      <c r="D21" s="964"/>
    </row>
    <row r="22" spans="1:4">
      <c r="A22" s="283" t="s">
        <v>580</v>
      </c>
      <c r="B22" s="284"/>
      <c r="C22" s="284"/>
      <c r="D22" s="284"/>
    </row>
    <row r="23" spans="1:4" s="492" customFormat="1" ht="31.5">
      <c r="A23" s="283" t="s">
        <v>581</v>
      </c>
      <c r="B23" s="292">
        <f>B24+B27+B29+B31</f>
        <v>0</v>
      </c>
      <c r="C23" s="292">
        <f>C24+C27+C29+C31</f>
        <v>0</v>
      </c>
      <c r="D23" s="292">
        <f>D24+D27+D29+D31</f>
        <v>0</v>
      </c>
    </row>
    <row r="24" spans="1:4" s="492" customFormat="1" ht="31.5">
      <c r="A24" s="283" t="s">
        <v>69</v>
      </c>
      <c r="B24" s="284"/>
      <c r="C24" s="284"/>
      <c r="D24" s="284"/>
    </row>
    <row r="25" spans="1:4" s="490" customFormat="1" ht="12.75">
      <c r="A25" s="285" t="s">
        <v>70</v>
      </c>
      <c r="B25" s="286"/>
      <c r="C25" s="286"/>
      <c r="D25" s="286"/>
    </row>
    <row r="26" spans="1:4" s="490" customFormat="1" ht="12.75">
      <c r="A26" s="285" t="s">
        <v>68</v>
      </c>
      <c r="B26" s="286"/>
      <c r="C26" s="286"/>
      <c r="D26" s="286"/>
    </row>
    <row r="27" spans="1:4" s="489" customFormat="1">
      <c r="A27" s="283" t="s">
        <v>582</v>
      </c>
      <c r="B27" s="284"/>
      <c r="C27" s="284"/>
      <c r="D27" s="284"/>
    </row>
    <row r="28" spans="1:4" s="490" customFormat="1" ht="12.75">
      <c r="A28" s="285" t="s">
        <v>583</v>
      </c>
      <c r="B28" s="286"/>
      <c r="C28" s="286"/>
      <c r="D28" s="286"/>
    </row>
    <row r="29" spans="1:4" ht="31.5">
      <c r="A29" s="283" t="s">
        <v>584</v>
      </c>
      <c r="B29" s="284"/>
      <c r="C29" s="284"/>
      <c r="D29" s="284"/>
    </row>
    <row r="30" spans="1:4" s="490" customFormat="1" ht="12.75">
      <c r="A30" s="285" t="s">
        <v>585</v>
      </c>
      <c r="B30" s="286"/>
      <c r="C30" s="286"/>
      <c r="D30" s="286"/>
    </row>
    <row r="31" spans="1:4">
      <c r="A31" s="283" t="s">
        <v>586</v>
      </c>
      <c r="B31" s="284"/>
      <c r="C31" s="284"/>
      <c r="D31" s="284"/>
    </row>
    <row r="32" spans="1:4">
      <c r="A32" s="283" t="s">
        <v>587</v>
      </c>
      <c r="B32" s="284"/>
      <c r="C32" s="284"/>
      <c r="D32" s="284"/>
    </row>
    <row r="33" spans="1:4">
      <c r="A33" s="283" t="s">
        <v>588</v>
      </c>
      <c r="B33" s="292">
        <f>B34+B35+B37</f>
        <v>0</v>
      </c>
      <c r="C33" s="292">
        <f>C34+C35+C37</f>
        <v>0</v>
      </c>
      <c r="D33" s="292">
        <f>D34+D35+D37</f>
        <v>0</v>
      </c>
    </row>
    <row r="34" spans="1:4" s="490" customFormat="1" ht="12.75">
      <c r="A34" s="285" t="s">
        <v>589</v>
      </c>
      <c r="B34" s="286"/>
      <c r="C34" s="286"/>
      <c r="D34" s="286"/>
    </row>
    <row r="35" spans="1:4" s="490" customFormat="1" ht="12.75">
      <c r="A35" s="285" t="s">
        <v>590</v>
      </c>
      <c r="B35" s="286"/>
      <c r="C35" s="286"/>
      <c r="D35" s="286"/>
    </row>
    <row r="36" spans="1:4" s="490" customFormat="1" ht="12.75">
      <c r="A36" s="402" t="s">
        <v>591</v>
      </c>
      <c r="B36" s="286"/>
      <c r="C36" s="286"/>
      <c r="D36" s="286"/>
    </row>
    <row r="37" spans="1:4" s="490" customFormat="1" ht="12.75">
      <c r="A37" s="285" t="s">
        <v>592</v>
      </c>
      <c r="B37" s="286"/>
      <c r="C37" s="286"/>
      <c r="D37" s="286"/>
    </row>
    <row r="38" spans="1:4" s="490" customFormat="1" ht="12.75">
      <c r="A38" s="285" t="s">
        <v>593</v>
      </c>
      <c r="B38" s="286"/>
      <c r="C38" s="286"/>
      <c r="D38" s="286"/>
    </row>
    <row r="39" spans="1:4" s="490" customFormat="1" ht="12.75">
      <c r="A39" s="403" t="s">
        <v>591</v>
      </c>
      <c r="B39" s="286"/>
      <c r="C39" s="286"/>
      <c r="D39" s="286"/>
    </row>
    <row r="40" spans="1:4" ht="31.5">
      <c r="A40" s="283" t="s">
        <v>594</v>
      </c>
      <c r="B40" s="284"/>
      <c r="C40" s="284"/>
      <c r="D40" s="284"/>
    </row>
    <row r="41" spans="1:4">
      <c r="A41" s="339" t="s">
        <v>595</v>
      </c>
      <c r="B41" s="284"/>
      <c r="C41" s="284"/>
      <c r="D41" s="284"/>
    </row>
    <row r="42" spans="1:4">
      <c r="A42" s="283" t="s">
        <v>596</v>
      </c>
      <c r="B42" s="284"/>
      <c r="C42" s="284"/>
      <c r="D42" s="284"/>
    </row>
    <row r="43" spans="1:4" s="489" customFormat="1">
      <c r="A43" s="287" t="s">
        <v>597</v>
      </c>
      <c r="B43" s="288">
        <f>B22+B23+B32+B33+B40+B42</f>
        <v>0</v>
      </c>
      <c r="C43" s="288">
        <f>C22+C23+C32+C33+C40+C42</f>
        <v>0</v>
      </c>
      <c r="D43" s="288">
        <f>D22+D23+D32+D33+D40+D42</f>
        <v>0</v>
      </c>
    </row>
    <row r="44" spans="1:4" s="493" customFormat="1" ht="18.75">
      <c r="A44" s="290" t="s">
        <v>598</v>
      </c>
      <c r="B44" s="291">
        <f>B20+B43</f>
        <v>0</v>
      </c>
      <c r="C44" s="291">
        <f>C20+C43</f>
        <v>0</v>
      </c>
      <c r="D44" s="291">
        <f>D20+D43</f>
        <v>0</v>
      </c>
    </row>
    <row r="45" spans="1:4" s="494" customFormat="1" ht="31.5" customHeight="1">
      <c r="A45" s="962" t="s">
        <v>599</v>
      </c>
      <c r="B45" s="963"/>
      <c r="C45" s="963"/>
      <c r="D45" s="964"/>
    </row>
    <row r="46" spans="1:4" s="495" customFormat="1" ht="29.25">
      <c r="A46" s="340" t="s">
        <v>600</v>
      </c>
      <c r="B46" s="284"/>
      <c r="C46" s="284"/>
      <c r="D46" s="284"/>
    </row>
    <row r="47" spans="1:4" s="495" customFormat="1" ht="15">
      <c r="A47" s="341" t="s">
        <v>601</v>
      </c>
      <c r="B47" s="293"/>
      <c r="C47" s="293"/>
      <c r="D47" s="293"/>
    </row>
    <row r="48" spans="1:4" s="495" customFormat="1">
      <c r="A48" s="340" t="s">
        <v>602</v>
      </c>
      <c r="B48" s="284"/>
      <c r="C48" s="284"/>
      <c r="D48" s="284"/>
    </row>
    <row r="49" spans="1:4" s="495" customFormat="1">
      <c r="A49" s="340" t="s">
        <v>603</v>
      </c>
      <c r="B49" s="284"/>
      <c r="C49" s="284"/>
      <c r="D49" s="284"/>
    </row>
    <row r="50" spans="1:4" s="495" customFormat="1">
      <c r="A50" s="340" t="s">
        <v>604</v>
      </c>
      <c r="B50" s="288">
        <f>B46+B48+B49</f>
        <v>0</v>
      </c>
      <c r="C50" s="288">
        <f>C46+C48+C49</f>
        <v>0</v>
      </c>
      <c r="D50" s="288">
        <f>D46+D48+D49</f>
        <v>0</v>
      </c>
    </row>
    <row r="51" spans="1:4" s="495" customFormat="1" ht="29.25" customHeight="1">
      <c r="A51" s="965" t="s">
        <v>605</v>
      </c>
      <c r="B51" s="966"/>
      <c r="C51" s="966"/>
      <c r="D51" s="967"/>
    </row>
    <row r="52" spans="1:4" s="495" customFormat="1">
      <c r="A52" s="340" t="s">
        <v>606</v>
      </c>
      <c r="B52" s="284"/>
      <c r="C52" s="294"/>
      <c r="D52" s="294"/>
    </row>
    <row r="53" spans="1:4" s="495" customFormat="1" ht="15">
      <c r="A53" s="341" t="s">
        <v>607</v>
      </c>
      <c r="B53" s="293"/>
      <c r="C53" s="295"/>
      <c r="D53" s="295"/>
    </row>
    <row r="54" spans="1:4" s="496" customFormat="1">
      <c r="A54" s="341" t="s">
        <v>608</v>
      </c>
      <c r="B54" s="296"/>
      <c r="C54" s="284"/>
      <c r="D54" s="284"/>
    </row>
    <row r="55" spans="1:4" s="489" customFormat="1">
      <c r="A55" s="340" t="s">
        <v>609</v>
      </c>
      <c r="B55" s="296"/>
      <c r="C55" s="296"/>
      <c r="D55" s="296"/>
    </row>
    <row r="56" spans="1:4" s="489" customFormat="1">
      <c r="A56" s="341" t="s">
        <v>610</v>
      </c>
      <c r="B56" s="305"/>
      <c r="C56" s="305"/>
      <c r="D56" s="305"/>
    </row>
    <row r="57" spans="1:4">
      <c r="A57" s="341" t="s">
        <v>611</v>
      </c>
      <c r="B57" s="787"/>
      <c r="C57" s="284"/>
      <c r="D57" s="284"/>
    </row>
    <row r="58" spans="1:4" s="497" customFormat="1" ht="15">
      <c r="A58" s="341" t="s">
        <v>612</v>
      </c>
      <c r="B58" s="788"/>
      <c r="C58" s="345"/>
      <c r="D58" s="345"/>
    </row>
    <row r="59" spans="1:4" s="497" customFormat="1" ht="42.75">
      <c r="A59" s="340" t="s">
        <v>613</v>
      </c>
      <c r="B59" s="788"/>
      <c r="C59" s="284"/>
      <c r="D59" s="284"/>
    </row>
    <row r="60" spans="1:4" s="497" customFormat="1" ht="15">
      <c r="A60" s="341" t="s">
        <v>614</v>
      </c>
      <c r="B60" s="788"/>
      <c r="C60" s="345"/>
      <c r="D60" s="345"/>
    </row>
    <row r="61" spans="1:4" s="497" customFormat="1" ht="28.5">
      <c r="A61" s="340" t="s">
        <v>615</v>
      </c>
      <c r="B61" s="788"/>
      <c r="C61" s="345"/>
      <c r="D61" s="345"/>
    </row>
    <row r="62" spans="1:4" s="497" customFormat="1" ht="29.25">
      <c r="A62" s="340" t="s">
        <v>616</v>
      </c>
      <c r="B62" s="788"/>
      <c r="C62" s="284"/>
      <c r="D62" s="284"/>
    </row>
    <row r="63" spans="1:4" s="497" customFormat="1">
      <c r="A63" s="340" t="s">
        <v>617</v>
      </c>
      <c r="B63" s="284"/>
      <c r="C63" s="284"/>
      <c r="D63" s="284"/>
    </row>
    <row r="64" spans="1:4" s="497" customFormat="1" ht="29.25">
      <c r="A64" s="340" t="s">
        <v>618</v>
      </c>
      <c r="B64" s="284"/>
      <c r="C64" s="284"/>
      <c r="D64" s="284"/>
    </row>
    <row r="65" spans="1:4" s="498" customFormat="1" ht="14.25" customHeight="1">
      <c r="A65" s="341" t="s">
        <v>619</v>
      </c>
      <c r="B65" s="284"/>
      <c r="C65" s="284"/>
      <c r="D65" s="284"/>
    </row>
    <row r="66" spans="1:4" s="499" customFormat="1" ht="18" customHeight="1">
      <c r="A66" s="340" t="s">
        <v>620</v>
      </c>
      <c r="B66" s="296"/>
      <c r="C66" s="296"/>
      <c r="D66" s="296"/>
    </row>
    <row r="67" spans="1:4" s="489" customFormat="1">
      <c r="A67" s="342" t="s">
        <v>621</v>
      </c>
      <c r="B67" s="296"/>
      <c r="C67" s="296"/>
      <c r="D67" s="296"/>
    </row>
    <row r="68" spans="1:4" s="500" customFormat="1">
      <c r="A68" s="343" t="s">
        <v>622</v>
      </c>
      <c r="B68" s="288">
        <f>B52+B55+B59+B61+B62+B63+B64+B66+B67</f>
        <v>0</v>
      </c>
      <c r="C68" s="288">
        <f>C52+C55+C59+C61+C62+C63+C64+C66+C67</f>
        <v>0</v>
      </c>
      <c r="D68" s="288">
        <f>D52+D55+D59+D61+D62+D63+D64+D66+D67</f>
        <v>0</v>
      </c>
    </row>
    <row r="69" spans="1:4" s="500" customFormat="1">
      <c r="A69" s="343" t="s">
        <v>623</v>
      </c>
      <c r="B69" s="297">
        <f>B50+B68</f>
        <v>0</v>
      </c>
      <c r="C69" s="297">
        <f>C50+C68</f>
        <v>0</v>
      </c>
      <c r="D69" s="297">
        <f>D50+D68</f>
        <v>0</v>
      </c>
    </row>
    <row r="70" spans="1:4" s="489" customFormat="1" ht="28.5">
      <c r="A70" s="340" t="s">
        <v>624</v>
      </c>
      <c r="B70" s="288">
        <f>B44-B69</f>
        <v>0</v>
      </c>
      <c r="C70" s="288">
        <f>C44-C69</f>
        <v>0</v>
      </c>
      <c r="D70" s="288">
        <f>D44-D69</f>
        <v>0</v>
      </c>
    </row>
    <row r="71" spans="1:4" ht="15.75" customHeight="1">
      <c r="A71" s="965" t="s">
        <v>625</v>
      </c>
      <c r="B71" s="966"/>
      <c r="C71" s="966"/>
      <c r="D71" s="967"/>
    </row>
    <row r="72" spans="1:4">
      <c r="A72" s="340" t="s">
        <v>626</v>
      </c>
      <c r="B72" s="284"/>
      <c r="C72" s="284"/>
      <c r="D72" s="284"/>
    </row>
    <row r="73" spans="1:4" s="490" customFormat="1">
      <c r="A73" s="340" t="s">
        <v>627</v>
      </c>
      <c r="B73" s="284"/>
      <c r="C73" s="284"/>
      <c r="D73" s="284"/>
    </row>
    <row r="74" spans="1:4" s="490" customFormat="1">
      <c r="A74" s="340" t="s">
        <v>628</v>
      </c>
      <c r="B74" s="284"/>
      <c r="C74" s="284"/>
      <c r="D74" s="284"/>
    </row>
    <row r="75" spans="1:4">
      <c r="A75" s="340" t="s">
        <v>629</v>
      </c>
      <c r="B75" s="284"/>
      <c r="C75" s="284"/>
      <c r="D75" s="284"/>
    </row>
    <row r="76" spans="1:4">
      <c r="A76" s="340" t="s">
        <v>630</v>
      </c>
      <c r="B76" s="284"/>
      <c r="C76" s="284"/>
      <c r="D76" s="284"/>
    </row>
    <row r="77" spans="1:4" s="500" customFormat="1">
      <c r="A77" s="343" t="s">
        <v>631</v>
      </c>
      <c r="B77" s="288">
        <f>B72+B73-B74+B75-B76</f>
        <v>0</v>
      </c>
      <c r="C77" s="288">
        <f>C72+C73-C74+C75-C76</f>
        <v>0</v>
      </c>
      <c r="D77" s="288">
        <f>D72+D73-D74+D75-D76</f>
        <v>0</v>
      </c>
    </row>
    <row r="78" spans="1:4" s="493" customFormat="1" ht="19.5" thickBot="1">
      <c r="A78" s="298" t="s">
        <v>632</v>
      </c>
      <c r="B78" s="299">
        <f>B77+B69</f>
        <v>0</v>
      </c>
      <c r="C78" s="299">
        <f>C77+C69</f>
        <v>0</v>
      </c>
      <c r="D78" s="299">
        <f>D77+D69</f>
        <v>0</v>
      </c>
    </row>
    <row r="79" spans="1:4" s="501" customFormat="1" ht="17.25" thickTop="1" thickBot="1">
      <c r="A79" s="300" t="s">
        <v>337</v>
      </c>
      <c r="B79" s="846" t="str">
        <f>IF(B44-B78=0,"da","nu")</f>
        <v>da</v>
      </c>
      <c r="C79" s="846" t="str">
        <f>IF(C44-C78=0,"da","nu")</f>
        <v>da</v>
      </c>
      <c r="D79" s="846" t="str">
        <f>IF(D44-D78=0,"da","nu")</f>
        <v>da</v>
      </c>
    </row>
    <row r="80" spans="1:4" s="490" customFormat="1" ht="16.5" thickTop="1">
      <c r="A80" s="82"/>
      <c r="B80" s="344"/>
      <c r="C80" s="344"/>
      <c r="D80" s="344"/>
    </row>
    <row r="81" spans="1:4" s="490" customFormat="1">
      <c r="A81" s="82"/>
      <c r="B81" s="344"/>
      <c r="C81" s="344"/>
      <c r="D81" s="344"/>
    </row>
    <row r="82" spans="1:4" s="489" customFormat="1">
      <c r="A82" s="83"/>
      <c r="B82" s="84"/>
      <c r="C82" s="84"/>
      <c r="D82" s="84"/>
    </row>
    <row r="83" spans="1:4" s="489" customFormat="1">
      <c r="A83" s="83"/>
      <c r="B83" s="84"/>
      <c r="C83" s="84"/>
      <c r="D83" s="84"/>
    </row>
    <row r="84" spans="1:4" s="502" customFormat="1" ht="12.75">
      <c r="B84" s="503"/>
      <c r="C84" s="503"/>
      <c r="D84" s="503"/>
    </row>
    <row r="87" spans="1:4" ht="13.5" customHeight="1"/>
  </sheetData>
  <mergeCells count="9">
    <mergeCell ref="A45:D45"/>
    <mergeCell ref="A51:D51"/>
    <mergeCell ref="A71:D71"/>
    <mergeCell ref="A11:D11"/>
    <mergeCell ref="A3:D3"/>
    <mergeCell ref="A6:D6"/>
    <mergeCell ref="A8:D8"/>
    <mergeCell ref="A10:D10"/>
    <mergeCell ref="A21:D21"/>
  </mergeCells>
  <phoneticPr fontId="151" type="noConversion"/>
  <conditionalFormatting sqref="B79:D79">
    <cfRule type="containsText" dxfId="28"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3.xml><?xml version="1.0" encoding="utf-8"?>
<worksheet xmlns="http://schemas.openxmlformats.org/spreadsheetml/2006/main" xmlns:r="http://schemas.openxmlformats.org/officeDocument/2006/relationships">
  <sheetPr>
    <tabColor rgb="FF00B0F0"/>
    <pageSetUpPr fitToPage="1"/>
  </sheetPr>
  <dimension ref="A1:E84"/>
  <sheetViews>
    <sheetView workbookViewId="0"/>
  </sheetViews>
  <sheetFormatPr defaultRowHeight="15.75"/>
  <cols>
    <col min="1" max="1" width="61.140625" style="23" customWidth="1"/>
    <col min="2" max="4" width="25.85546875" style="19" customWidth="1"/>
    <col min="5" max="5" width="9.140625" style="508"/>
    <col min="6" max="16384" width="9.140625" style="22"/>
  </cols>
  <sheetData>
    <row r="1" spans="1:5" s="505" customFormat="1" ht="40.5">
      <c r="A1" s="809" t="s">
        <v>14</v>
      </c>
      <c r="B1" s="232"/>
      <c r="C1" s="232"/>
      <c r="D1" s="232"/>
      <c r="E1" s="504"/>
    </row>
    <row r="2" spans="1:5" s="488" customFormat="1">
      <c r="A2" s="257"/>
      <c r="B2" s="231"/>
      <c r="C2" s="231"/>
      <c r="D2" s="231"/>
      <c r="E2" s="506"/>
    </row>
    <row r="3" spans="1:5" s="488" customFormat="1" ht="20.25" customHeight="1">
      <c r="A3" s="977" t="s">
        <v>180</v>
      </c>
      <c r="B3" s="977"/>
      <c r="C3" s="977"/>
      <c r="D3" s="977"/>
      <c r="E3" s="506"/>
    </row>
    <row r="4" spans="1:5" s="488" customFormat="1">
      <c r="A4" s="257"/>
      <c r="B4" s="231"/>
      <c r="C4" s="231"/>
      <c r="D4" s="231"/>
      <c r="E4" s="506"/>
    </row>
    <row r="5" spans="1:5" s="488" customFormat="1">
      <c r="A5" s="259"/>
      <c r="B5" s="231"/>
      <c r="C5" s="231"/>
      <c r="D5" s="231"/>
      <c r="E5" s="506"/>
    </row>
    <row r="6" spans="1:5" s="488" customFormat="1" ht="20.25">
      <c r="A6" s="972" t="s">
        <v>970</v>
      </c>
      <c r="B6" s="972"/>
      <c r="C6" s="972"/>
      <c r="D6" s="972"/>
      <c r="E6" s="506"/>
    </row>
    <row r="7" spans="1:5" s="488" customFormat="1">
      <c r="A7" s="259" t="s">
        <v>865</v>
      </c>
      <c r="B7" s="231"/>
      <c r="C7" s="231"/>
      <c r="D7" s="231"/>
      <c r="E7" s="506"/>
    </row>
    <row r="8" spans="1:5" s="488" customFormat="1" ht="17.25" customHeight="1">
      <c r="A8" s="973" t="s">
        <v>366</v>
      </c>
      <c r="B8" s="973"/>
      <c r="C8" s="973"/>
      <c r="D8" s="973"/>
      <c r="E8" s="506"/>
    </row>
    <row r="9" spans="1:5" s="489" customFormat="1">
      <c r="A9" s="282"/>
      <c r="B9" s="780" t="str">
        <f>'1 Bilant'!B9</f>
        <v>N-2</v>
      </c>
      <c r="C9" s="780" t="str">
        <f>'1 Bilant'!C9</f>
        <v>N-1</v>
      </c>
      <c r="D9" s="780" t="str">
        <f>'1 Bilant'!D9</f>
        <v>N</v>
      </c>
      <c r="E9" s="507"/>
    </row>
    <row r="10" spans="1:5" ht="16.5" customHeight="1">
      <c r="A10" s="974" t="s">
        <v>633</v>
      </c>
      <c r="B10" s="975"/>
      <c r="C10" s="975"/>
      <c r="D10" s="976"/>
    </row>
    <row r="11" spans="1:5" s="490" customFormat="1" ht="33" customHeight="1">
      <c r="A11" s="346" t="s">
        <v>634</v>
      </c>
      <c r="B11" s="302"/>
      <c r="C11" s="302"/>
      <c r="D11" s="302"/>
      <c r="E11" s="509"/>
    </row>
    <row r="12" spans="1:5" s="490" customFormat="1" ht="16.5" customHeight="1">
      <c r="A12" s="346" t="s">
        <v>635</v>
      </c>
      <c r="B12" s="302"/>
      <c r="C12" s="302"/>
      <c r="D12" s="302"/>
      <c r="E12" s="509"/>
    </row>
    <row r="13" spans="1:5" s="490" customFormat="1" ht="16.5" customHeight="1">
      <c r="A13" s="346" t="s">
        <v>636</v>
      </c>
      <c r="B13" s="302"/>
      <c r="C13" s="302"/>
      <c r="D13" s="302"/>
      <c r="E13" s="509"/>
    </row>
    <row r="14" spans="1:5" s="490" customFormat="1" ht="16.5" customHeight="1">
      <c r="A14" s="346" t="s">
        <v>637</v>
      </c>
      <c r="B14" s="302"/>
      <c r="C14" s="302"/>
      <c r="D14" s="302"/>
      <c r="E14" s="509"/>
    </row>
    <row r="15" spans="1:5" s="489" customFormat="1" ht="16.5" customHeight="1">
      <c r="A15" s="282" t="s">
        <v>638</v>
      </c>
      <c r="B15" s="297">
        <f>SUM(B11:B14)</f>
        <v>0</v>
      </c>
      <c r="C15" s="297">
        <f>SUM(C11:C14)</f>
        <v>0</v>
      </c>
      <c r="D15" s="297">
        <f>SUM(D11:D14)</f>
        <v>0</v>
      </c>
      <c r="E15" s="507"/>
    </row>
    <row r="16" spans="1:5" s="489" customFormat="1" ht="16.5" customHeight="1">
      <c r="A16" s="974" t="s">
        <v>639</v>
      </c>
      <c r="B16" s="975"/>
      <c r="C16" s="975"/>
      <c r="D16" s="976"/>
      <c r="E16" s="507"/>
    </row>
    <row r="17" spans="1:5" s="490" customFormat="1" ht="16.5" customHeight="1">
      <c r="A17" s="346" t="s">
        <v>640</v>
      </c>
      <c r="B17" s="302"/>
      <c r="C17" s="302"/>
      <c r="D17" s="302"/>
      <c r="E17" s="509"/>
    </row>
    <row r="18" spans="1:5" s="490" customFormat="1" ht="16.5" customHeight="1">
      <c r="A18" s="346" t="s">
        <v>641</v>
      </c>
      <c r="B18" s="302"/>
      <c r="C18" s="302"/>
      <c r="D18" s="302"/>
      <c r="E18" s="509"/>
    </row>
    <row r="19" spans="1:5" s="490" customFormat="1" ht="16.5" customHeight="1">
      <c r="A19" s="346" t="s">
        <v>642</v>
      </c>
      <c r="B19" s="302"/>
      <c r="C19" s="302"/>
      <c r="D19" s="302"/>
      <c r="E19" s="509"/>
    </row>
    <row r="20" spans="1:5" s="490" customFormat="1" ht="16.5" customHeight="1">
      <c r="A20" s="346" t="s">
        <v>643</v>
      </c>
      <c r="B20" s="302"/>
      <c r="C20" s="302"/>
      <c r="D20" s="302"/>
      <c r="E20" s="509"/>
    </row>
    <row r="21" spans="1:5" s="490" customFormat="1" ht="16.5" customHeight="1">
      <c r="A21" s="347" t="s">
        <v>644</v>
      </c>
      <c r="B21" s="302"/>
      <c r="C21" s="302"/>
      <c r="D21" s="302"/>
      <c r="E21" s="509"/>
    </row>
    <row r="22" spans="1:5" s="489" customFormat="1" ht="16.5" customHeight="1">
      <c r="A22" s="282" t="s">
        <v>645</v>
      </c>
      <c r="B22" s="297">
        <f>SUM(B17:B21)</f>
        <v>0</v>
      </c>
      <c r="C22" s="297">
        <f>SUM(C17:C21)</f>
        <v>0</v>
      </c>
      <c r="D22" s="297">
        <f>SUM(D17:D21)</f>
        <v>0</v>
      </c>
      <c r="E22" s="507"/>
    </row>
    <row r="23" spans="1:5" s="489" customFormat="1" ht="16.5" customHeight="1">
      <c r="A23" s="282" t="s">
        <v>646</v>
      </c>
      <c r="B23" s="297">
        <f>B15-B22</f>
        <v>0</v>
      </c>
      <c r="C23" s="297">
        <f>C15-C22</f>
        <v>0</v>
      </c>
      <c r="D23" s="297">
        <f>D15-D22</f>
        <v>0</v>
      </c>
      <c r="E23" s="507"/>
    </row>
    <row r="24" spans="1:5" s="490" customFormat="1" ht="16.5" customHeight="1">
      <c r="A24" s="303" t="s">
        <v>647</v>
      </c>
      <c r="B24" s="304">
        <f>IF(B23&lt;0,"",B23)</f>
        <v>0</v>
      </c>
      <c r="C24" s="304">
        <f>IF(C23&lt;0,"",C23)</f>
        <v>0</v>
      </c>
      <c r="D24" s="304">
        <f>IF(D23&lt;0,"",D23)</f>
        <v>0</v>
      </c>
      <c r="E24" s="509"/>
    </row>
    <row r="25" spans="1:5" s="490" customFormat="1" ht="16.5" customHeight="1">
      <c r="A25" s="303" t="s">
        <v>648</v>
      </c>
      <c r="B25" s="304" t="str">
        <f>IF(B23&lt;0,-B23,"")</f>
        <v/>
      </c>
      <c r="C25" s="304" t="str">
        <f>IF(C23&lt;0,-C23,"")</f>
        <v/>
      </c>
      <c r="D25" s="304" t="str">
        <f>IF(D23&lt;0,-D23,"")</f>
        <v/>
      </c>
      <c r="E25" s="509"/>
    </row>
    <row r="26" spans="1:5" s="489" customFormat="1" ht="16.5" customHeight="1">
      <c r="A26" s="282" t="s">
        <v>649</v>
      </c>
      <c r="B26" s="305"/>
      <c r="C26" s="305"/>
      <c r="D26" s="305"/>
      <c r="E26" s="507"/>
    </row>
    <row r="27" spans="1:5" s="489" customFormat="1" ht="16.5" customHeight="1">
      <c r="A27" s="282" t="s">
        <v>650</v>
      </c>
      <c r="B27" s="305"/>
      <c r="C27" s="305"/>
      <c r="D27" s="305"/>
      <c r="E27" s="507"/>
    </row>
    <row r="28" spans="1:5" s="489" customFormat="1" ht="16.5" customHeight="1">
      <c r="A28" s="282" t="s">
        <v>651</v>
      </c>
      <c r="B28" s="297">
        <f>B26-B27</f>
        <v>0</v>
      </c>
      <c r="C28" s="297">
        <f>C26-C27</f>
        <v>0</v>
      </c>
      <c r="D28" s="297">
        <f>D26-D27</f>
        <v>0</v>
      </c>
      <c r="E28" s="507"/>
    </row>
    <row r="29" spans="1:5" s="490" customFormat="1" ht="16.5" customHeight="1">
      <c r="A29" s="303" t="s">
        <v>647</v>
      </c>
      <c r="B29" s="304">
        <f>IF(B28&lt;0,"",B28)</f>
        <v>0</v>
      </c>
      <c r="C29" s="304">
        <f>IF(C28&lt;0,"",C28)</f>
        <v>0</v>
      </c>
      <c r="D29" s="304">
        <f>IF(D28&lt;0,"",D28)</f>
        <v>0</v>
      </c>
      <c r="E29" s="509"/>
    </row>
    <row r="30" spans="1:5" s="490" customFormat="1" ht="16.5" customHeight="1">
      <c r="A30" s="303" t="s">
        <v>648</v>
      </c>
      <c r="B30" s="304" t="str">
        <f>IF(B28&lt;0,-B28,"")</f>
        <v/>
      </c>
      <c r="C30" s="304" t="str">
        <f>IF(C28&lt;0,-C28,"")</f>
        <v/>
      </c>
      <c r="D30" s="304" t="str">
        <f>IF(D28&lt;0,-D28,"")</f>
        <v/>
      </c>
      <c r="E30" s="509"/>
    </row>
    <row r="31" spans="1:5" s="489" customFormat="1" ht="16.5" customHeight="1">
      <c r="A31" s="282" t="s">
        <v>652</v>
      </c>
      <c r="B31" s="297">
        <f>B23+B28</f>
        <v>0</v>
      </c>
      <c r="C31" s="297">
        <f>C23+C28</f>
        <v>0</v>
      </c>
      <c r="D31" s="297">
        <f>D23+D28</f>
        <v>0</v>
      </c>
      <c r="E31" s="507"/>
    </row>
    <row r="32" spans="1:5" s="490" customFormat="1" ht="16.5" customHeight="1">
      <c r="A32" s="303" t="s">
        <v>647</v>
      </c>
      <c r="B32" s="304">
        <f>IF(B31&lt;0,"",B31)</f>
        <v>0</v>
      </c>
      <c r="C32" s="304">
        <f>IF(C31&lt;0,"",C31)</f>
        <v>0</v>
      </c>
      <c r="D32" s="304">
        <f>IF(D31&lt;0,"",D31)</f>
        <v>0</v>
      </c>
      <c r="E32" s="509"/>
    </row>
    <row r="33" spans="1:5" s="490" customFormat="1" ht="16.5" customHeight="1">
      <c r="A33" s="303" t="s">
        <v>648</v>
      </c>
      <c r="B33" s="304" t="str">
        <f>IF(B31&lt;0,-B31,"")</f>
        <v/>
      </c>
      <c r="C33" s="304" t="str">
        <f>IF(C31&lt;0,-C31,"")</f>
        <v/>
      </c>
      <c r="D33" s="304" t="str">
        <f>IF(D31&lt;0,-D31,"")</f>
        <v/>
      </c>
      <c r="E33" s="509"/>
    </row>
    <row r="34" spans="1:5" s="507" customFormat="1" ht="16.5" customHeight="1">
      <c r="A34" s="282" t="s">
        <v>653</v>
      </c>
      <c r="B34" s="305"/>
      <c r="C34" s="305"/>
      <c r="D34" s="305"/>
    </row>
    <row r="35" spans="1:5" s="507" customFormat="1" ht="16.5" customHeight="1">
      <c r="A35" s="282" t="s">
        <v>654</v>
      </c>
      <c r="B35" s="305"/>
      <c r="C35" s="305"/>
      <c r="D35" s="305"/>
    </row>
    <row r="36" spans="1:5" s="507" customFormat="1" ht="16.5" customHeight="1">
      <c r="A36" s="282" t="s">
        <v>655</v>
      </c>
      <c r="B36" s="297">
        <f>B34-B35</f>
        <v>0</v>
      </c>
      <c r="C36" s="297">
        <f>C34-C35</f>
        <v>0</v>
      </c>
      <c r="D36" s="297">
        <f>D34-D35</f>
        <v>0</v>
      </c>
    </row>
    <row r="37" spans="1:5" s="509" customFormat="1" ht="16.5" customHeight="1">
      <c r="A37" s="303" t="s">
        <v>647</v>
      </c>
      <c r="B37" s="304">
        <f>IF(B36&lt;0,"",B36)</f>
        <v>0</v>
      </c>
      <c r="C37" s="304">
        <f>IF(C36&lt;0,"",C36)</f>
        <v>0</v>
      </c>
      <c r="D37" s="304">
        <f>IF(D36&lt;0,"",D36)</f>
        <v>0</v>
      </c>
    </row>
    <row r="38" spans="1:5" s="509" customFormat="1" ht="16.5" customHeight="1">
      <c r="A38" s="303" t="s">
        <v>648</v>
      </c>
      <c r="B38" s="304" t="str">
        <f>IF(B36&lt;0,-B36,"")</f>
        <v/>
      </c>
      <c r="C38" s="304" t="str">
        <f>IF(C36&lt;0,-C36,"")</f>
        <v/>
      </c>
      <c r="D38" s="304" t="str">
        <f>IF(D36&lt;0,-D36,"")</f>
        <v/>
      </c>
    </row>
    <row r="39" spans="1:5" s="507" customFormat="1" ht="16.5" customHeight="1">
      <c r="A39" s="282" t="s">
        <v>656</v>
      </c>
      <c r="B39" s="297">
        <f>B15+B26+B34</f>
        <v>0</v>
      </c>
      <c r="C39" s="297">
        <f>C15+C26+C34</f>
        <v>0</v>
      </c>
      <c r="D39" s="297">
        <f>D15+D26+D34</f>
        <v>0</v>
      </c>
    </row>
    <row r="40" spans="1:5" s="507" customFormat="1" ht="16.5" customHeight="1">
      <c r="A40" s="282" t="s">
        <v>657</v>
      </c>
      <c r="B40" s="297">
        <f>B22+B27+B35</f>
        <v>0</v>
      </c>
      <c r="C40" s="297">
        <f>C22+C27+C35</f>
        <v>0</v>
      </c>
      <c r="D40" s="297">
        <f>D22+D27+D35</f>
        <v>0</v>
      </c>
    </row>
    <row r="41" spans="1:5" s="507" customFormat="1" ht="16.5" customHeight="1">
      <c r="A41" s="282" t="s">
        <v>658</v>
      </c>
      <c r="B41" s="297">
        <f>B39-B40</f>
        <v>0</v>
      </c>
      <c r="C41" s="297">
        <f>C39-C40</f>
        <v>0</v>
      </c>
      <c r="D41" s="297">
        <f>D39-D40</f>
        <v>0</v>
      </c>
    </row>
    <row r="42" spans="1:5" s="490" customFormat="1" ht="16.5" customHeight="1">
      <c r="A42" s="303" t="s">
        <v>647</v>
      </c>
      <c r="B42" s="304">
        <f>IF(B41&lt;0,"",B41)</f>
        <v>0</v>
      </c>
      <c r="C42" s="304">
        <f>IF(C41&lt;0,"",C41)</f>
        <v>0</v>
      </c>
      <c r="D42" s="304">
        <f>IF(D41&lt;0,"",D41)</f>
        <v>0</v>
      </c>
      <c r="E42" s="509"/>
    </row>
    <row r="43" spans="1:5" s="490" customFormat="1" ht="16.5" customHeight="1">
      <c r="A43" s="310" t="s">
        <v>648</v>
      </c>
      <c r="B43" s="311" t="str">
        <f>IF(B41&lt;0,-B41,"")</f>
        <v/>
      </c>
      <c r="C43" s="311" t="str">
        <f>IF(C41&lt;0,-C41,"")</f>
        <v/>
      </c>
      <c r="D43" s="311" t="str">
        <f>IF(D41&lt;0,-D41,"")</f>
        <v/>
      </c>
      <c r="E43" s="509"/>
    </row>
    <row r="44" spans="1:5">
      <c r="A44" s="312"/>
      <c r="B44" s="313"/>
      <c r="C44" s="313"/>
      <c r="D44" s="313"/>
    </row>
    <row r="45" spans="1:5" ht="31.5">
      <c r="A45" s="266" t="s">
        <v>973</v>
      </c>
    </row>
    <row r="48" spans="1:5">
      <c r="A48" s="282" t="s">
        <v>911</v>
      </c>
      <c r="B48" s="301" t="str">
        <f>B9</f>
        <v>N-2</v>
      </c>
      <c r="C48" s="301" t="str">
        <f>C9</f>
        <v>N-1</v>
      </c>
      <c r="D48" s="301" t="str">
        <f>D9</f>
        <v>N</v>
      </c>
    </row>
    <row r="49" spans="1:5">
      <c r="A49" s="306" t="s">
        <v>925</v>
      </c>
      <c r="B49" s="284"/>
      <c r="C49" s="284"/>
      <c r="D49" s="284"/>
    </row>
    <row r="50" spans="1:5">
      <c r="A50" s="306" t="s">
        <v>912</v>
      </c>
      <c r="B50" s="284"/>
      <c r="C50" s="789"/>
      <c r="D50" s="789"/>
    </row>
    <row r="51" spans="1:5">
      <c r="A51" s="306" t="s">
        <v>914</v>
      </c>
      <c r="B51" s="284"/>
      <c r="C51" s="284"/>
      <c r="D51" s="284"/>
    </row>
    <row r="52" spans="1:5">
      <c r="A52" s="306" t="s">
        <v>913</v>
      </c>
      <c r="B52" s="284"/>
      <c r="C52" s="789"/>
      <c r="D52" s="789"/>
    </row>
    <row r="53" spans="1:5">
      <c r="A53" s="306" t="s">
        <v>71</v>
      </c>
      <c r="B53" s="284"/>
      <c r="C53" s="789"/>
      <c r="D53" s="789"/>
    </row>
    <row r="54" spans="1:5">
      <c r="A54" s="307" t="s">
        <v>993</v>
      </c>
      <c r="B54" s="284"/>
      <c r="C54" s="789"/>
      <c r="D54" s="789"/>
    </row>
    <row r="55" spans="1:5">
      <c r="A55" s="306" t="s">
        <v>74</v>
      </c>
      <c r="B55" s="284"/>
      <c r="C55" s="789"/>
      <c r="D55" s="789"/>
    </row>
    <row r="56" spans="1:5" ht="31.5">
      <c r="A56" s="306" t="s">
        <v>928</v>
      </c>
      <c r="B56" s="284"/>
      <c r="C56" s="284"/>
      <c r="D56" s="284"/>
    </row>
    <row r="57" spans="1:5" ht="17.25" customHeight="1">
      <c r="A57" s="306" t="s">
        <v>915</v>
      </c>
      <c r="B57" s="284"/>
      <c r="C57" s="789"/>
      <c r="D57" s="789"/>
    </row>
    <row r="58" spans="1:5">
      <c r="A58" s="307" t="s">
        <v>987</v>
      </c>
      <c r="B58" s="284"/>
      <c r="C58" s="789"/>
      <c r="D58" s="789"/>
    </row>
    <row r="59" spans="1:5">
      <c r="A59" s="307" t="s">
        <v>986</v>
      </c>
      <c r="B59" s="284"/>
      <c r="C59" s="789"/>
      <c r="D59" s="789"/>
    </row>
    <row r="60" spans="1:5" s="511" customFormat="1">
      <c r="A60" s="307" t="s">
        <v>119</v>
      </c>
      <c r="B60" s="790"/>
      <c r="C60" s="789"/>
      <c r="D60" s="789"/>
      <c r="E60" s="510"/>
    </row>
    <row r="61" spans="1:5">
      <c r="A61" s="306" t="s">
        <v>916</v>
      </c>
      <c r="B61" s="284"/>
      <c r="C61" s="284"/>
      <c r="D61" s="284"/>
    </row>
    <row r="62" spans="1:5">
      <c r="A62" s="306" t="s">
        <v>917</v>
      </c>
      <c r="B62" s="284"/>
      <c r="C62" s="284"/>
      <c r="D62" s="284"/>
    </row>
    <row r="63" spans="1:5">
      <c r="A63" s="306" t="s">
        <v>918</v>
      </c>
      <c r="B63" s="284"/>
      <c r="C63" s="284"/>
      <c r="D63" s="284"/>
    </row>
    <row r="64" spans="1:5">
      <c r="A64" s="306" t="s">
        <v>919</v>
      </c>
      <c r="B64" s="284"/>
      <c r="C64" s="284"/>
      <c r="D64" s="284"/>
    </row>
    <row r="65" spans="1:4" ht="18" hidden="1" customHeight="1">
      <c r="A65" s="306" t="s">
        <v>921</v>
      </c>
      <c r="B65" s="289"/>
      <c r="C65" s="289"/>
      <c r="D65" s="289"/>
    </row>
    <row r="66" spans="1:4">
      <c r="A66" s="306" t="s">
        <v>112</v>
      </c>
      <c r="B66" s="284"/>
      <c r="C66" s="789"/>
      <c r="D66" s="789"/>
    </row>
    <row r="67" spans="1:4">
      <c r="A67" s="306" t="s">
        <v>956</v>
      </c>
      <c r="B67" s="284"/>
      <c r="C67" s="789"/>
      <c r="D67" s="789"/>
    </row>
    <row r="68" spans="1:4">
      <c r="A68" s="306" t="s">
        <v>920</v>
      </c>
      <c r="B68" s="284"/>
      <c r="C68" s="284"/>
      <c r="D68" s="284"/>
    </row>
    <row r="69" spans="1:4">
      <c r="A69" s="306" t="s">
        <v>922</v>
      </c>
      <c r="B69" s="284"/>
      <c r="C69" s="284"/>
      <c r="D69" s="284"/>
    </row>
    <row r="70" spans="1:4">
      <c r="A70" s="306" t="s">
        <v>923</v>
      </c>
      <c r="B70" s="284"/>
      <c r="C70" s="284"/>
      <c r="D70" s="284"/>
    </row>
    <row r="71" spans="1:4">
      <c r="A71" s="306" t="s">
        <v>924</v>
      </c>
      <c r="B71" s="284"/>
      <c r="C71" s="284"/>
      <c r="D71" s="284"/>
    </row>
    <row r="72" spans="1:4">
      <c r="A72" s="306" t="s">
        <v>165</v>
      </c>
      <c r="B72" s="284"/>
      <c r="C72" s="284"/>
      <c r="D72" s="284"/>
    </row>
    <row r="73" spans="1:4">
      <c r="A73" s="308" t="s">
        <v>900</v>
      </c>
      <c r="B73" s="284"/>
      <c r="C73" s="284"/>
      <c r="D73" s="284"/>
    </row>
    <row r="74" spans="1:4">
      <c r="A74" s="309" t="s">
        <v>901</v>
      </c>
      <c r="B74" s="284"/>
      <c r="C74" s="284"/>
      <c r="D74" s="284"/>
    </row>
    <row r="75" spans="1:4">
      <c r="A75" s="309" t="s">
        <v>902</v>
      </c>
      <c r="B75" s="284"/>
      <c r="C75" s="284"/>
      <c r="D75" s="284"/>
    </row>
    <row r="76" spans="1:4">
      <c r="A76" s="309" t="s">
        <v>903</v>
      </c>
      <c r="B76" s="284"/>
      <c r="C76" s="284"/>
      <c r="D76" s="284"/>
    </row>
    <row r="77" spans="1:4">
      <c r="A77" s="309" t="s">
        <v>904</v>
      </c>
      <c r="B77" s="284"/>
      <c r="C77" s="284"/>
      <c r="D77" s="284"/>
    </row>
    <row r="78" spans="1:4">
      <c r="A78" s="308" t="s">
        <v>905</v>
      </c>
      <c r="B78" s="284"/>
      <c r="C78" s="284"/>
      <c r="D78" s="284"/>
    </row>
    <row r="79" spans="1:4">
      <c r="A79" s="309" t="s">
        <v>906</v>
      </c>
      <c r="B79" s="284"/>
      <c r="C79" s="284"/>
      <c r="D79" s="284"/>
    </row>
    <row r="80" spans="1:4">
      <c r="A80" s="309" t="s">
        <v>907</v>
      </c>
      <c r="B80" s="284"/>
      <c r="C80" s="284"/>
      <c r="D80" s="284"/>
    </row>
    <row r="81" spans="1:4">
      <c r="A81" s="309" t="s">
        <v>995</v>
      </c>
      <c r="B81" s="284"/>
      <c r="C81" s="284"/>
      <c r="D81" s="284"/>
    </row>
    <row r="82" spans="1:4">
      <c r="A82" s="309" t="s">
        <v>908</v>
      </c>
      <c r="B82" s="284"/>
      <c r="C82" s="284"/>
      <c r="D82" s="284"/>
    </row>
    <row r="83" spans="1:4">
      <c r="A83" s="309" t="s">
        <v>909</v>
      </c>
      <c r="B83" s="284"/>
      <c r="C83" s="284"/>
      <c r="D83" s="284"/>
    </row>
    <row r="84" spans="1:4">
      <c r="A84" s="309" t="s">
        <v>910</v>
      </c>
      <c r="B84" s="284"/>
      <c r="C84" s="284"/>
      <c r="D84" s="284"/>
    </row>
  </sheetData>
  <mergeCells count="5">
    <mergeCell ref="A16:D16"/>
    <mergeCell ref="A3:D3"/>
    <mergeCell ref="A6:D6"/>
    <mergeCell ref="A8:D8"/>
    <mergeCell ref="A10:D10"/>
  </mergeCells>
  <phoneticPr fontId="151" type="noConversion"/>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4.xml><?xml version="1.0" encoding="utf-8"?>
<worksheet xmlns="http://schemas.openxmlformats.org/spreadsheetml/2006/main" xmlns:r="http://schemas.openxmlformats.org/officeDocument/2006/relationships">
  <sheetPr>
    <tabColor rgb="FF00B050"/>
  </sheetPr>
  <dimension ref="A1:M80"/>
  <sheetViews>
    <sheetView workbookViewId="0"/>
  </sheetViews>
  <sheetFormatPr defaultRowHeight="12.75"/>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c r="A1" s="7" t="s">
        <v>869</v>
      </c>
      <c r="B1" s="34"/>
      <c r="C1" s="34"/>
      <c r="D1" s="34"/>
      <c r="E1" s="32"/>
      <c r="F1" s="35"/>
      <c r="G1" s="35"/>
      <c r="H1" s="35"/>
      <c r="I1" s="35"/>
      <c r="J1" s="35"/>
      <c r="K1" s="35"/>
      <c r="L1" s="35"/>
      <c r="M1" s="35"/>
    </row>
    <row r="2" spans="1:13" s="39" customFormat="1" ht="19.5">
      <c r="A2" s="979" t="s">
        <v>377</v>
      </c>
      <c r="B2" s="979"/>
      <c r="C2" s="979"/>
      <c r="D2" s="979"/>
      <c r="E2" s="38"/>
    </row>
    <row r="3" spans="1:13" ht="20.25">
      <c r="A3" s="978" t="s">
        <v>367</v>
      </c>
      <c r="B3" s="978"/>
      <c r="C3" s="978"/>
      <c r="D3" s="978"/>
      <c r="E3" s="1"/>
      <c r="F3" s="978" t="s">
        <v>368</v>
      </c>
      <c r="G3" s="978"/>
      <c r="H3" s="978"/>
      <c r="I3" s="978"/>
      <c r="K3" s="978" t="s">
        <v>368</v>
      </c>
      <c r="L3" s="978"/>
      <c r="M3" s="978"/>
    </row>
    <row r="4" spans="1:13" ht="15.75">
      <c r="A4" s="2" t="str">
        <f>'1 Bilant'!A7</f>
        <v>BILANT</v>
      </c>
      <c r="B4" s="11" t="str">
        <f>'1 Bilant'!B9</f>
        <v>N-2</v>
      </c>
      <c r="C4" s="11" t="str">
        <f>'1 Bilant'!C9</f>
        <v>N-1</v>
      </c>
      <c r="D4" s="11" t="str">
        <f>'1 Bilant'!D9</f>
        <v>N</v>
      </c>
      <c r="E4" s="1"/>
      <c r="F4" s="15" t="s">
        <v>347</v>
      </c>
      <c r="G4" s="86" t="str">
        <f>B4</f>
        <v>N-2</v>
      </c>
      <c r="H4" s="86" t="str">
        <f>C4</f>
        <v>N-1</v>
      </c>
      <c r="I4" s="86" t="str">
        <f>D4</f>
        <v>N</v>
      </c>
      <c r="K4" s="87" t="s">
        <v>348</v>
      </c>
      <c r="L4" s="98" t="str">
        <f>C4</f>
        <v>N-1</v>
      </c>
      <c r="M4" s="98" t="str">
        <f>D4</f>
        <v>N</v>
      </c>
    </row>
    <row r="5" spans="1:13" s="2" customFormat="1" ht="15.75">
      <c r="A5" s="69" t="s">
        <v>659</v>
      </c>
      <c r="B5" s="88">
        <f>'1 Bilant'!B20</f>
        <v>0</v>
      </c>
      <c r="C5" s="88">
        <f>'1 Bilant'!C20</f>
        <v>0</v>
      </c>
      <c r="D5" s="88">
        <f>'1 Bilant'!D20</f>
        <v>0</v>
      </c>
      <c r="F5" s="73" t="str">
        <f t="shared" ref="F5:F26" si="0">A5</f>
        <v>Active necurente</v>
      </c>
      <c r="G5" s="89" t="str">
        <f t="shared" ref="G5:G26" si="1">IFERROR(B5/B$11,"")</f>
        <v/>
      </c>
      <c r="H5" s="89" t="str">
        <f t="shared" ref="H5:H26" si="2">IFERROR(C5/C$11,"")</f>
        <v/>
      </c>
      <c r="I5" s="89" t="str">
        <f t="shared" ref="I5:I26" si="3">IFERROR(D5/D$11,"")</f>
        <v/>
      </c>
      <c r="K5" s="69" t="str">
        <f t="shared" ref="K5:K26" si="4">A5</f>
        <v>Active necurente</v>
      </c>
      <c r="L5" s="90" t="str">
        <f t="shared" ref="L5:L26" si="5">IFERROR((C5-B5)/B5,"")</f>
        <v/>
      </c>
      <c r="M5" s="90" t="str">
        <f t="shared" ref="M5:M26" si="6">IFERROR((D5-C5)/C5,"")</f>
        <v/>
      </c>
    </row>
    <row r="6" spans="1:13" s="2" customFormat="1" ht="15.75">
      <c r="A6" s="12" t="s">
        <v>343</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99" t="str">
        <f t="shared" si="5"/>
        <v/>
      </c>
      <c r="M6" s="99" t="str">
        <f t="shared" si="6"/>
        <v/>
      </c>
    </row>
    <row r="7" spans="1:13" s="1" customFormat="1" ht="15.75">
      <c r="A7" s="13" t="s">
        <v>342</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99" t="str">
        <f t="shared" si="5"/>
        <v/>
      </c>
      <c r="M7" s="99" t="str">
        <f t="shared" si="6"/>
        <v/>
      </c>
    </row>
    <row r="8" spans="1:13" s="1" customFormat="1" ht="15.75">
      <c r="A8" s="13" t="s">
        <v>660</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99" t="str">
        <f t="shared" si="5"/>
        <v/>
      </c>
      <c r="M8" s="99" t="str">
        <f t="shared" si="6"/>
        <v/>
      </c>
    </row>
    <row r="9" spans="1:13" s="1" customFormat="1" ht="15.75">
      <c r="A9" s="13" t="s">
        <v>661</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99" t="str">
        <f t="shared" si="5"/>
        <v/>
      </c>
      <c r="M9" s="99" t="str">
        <f t="shared" si="6"/>
        <v/>
      </c>
    </row>
    <row r="10" spans="1:13" s="1" customFormat="1" ht="15.75">
      <c r="A10" s="70" t="s">
        <v>341</v>
      </c>
      <c r="B10" s="71">
        <f>'1 Bilant'!B32+'1 Bilant'!B33+'1 Bilant'!B40</f>
        <v>0</v>
      </c>
      <c r="C10" s="71">
        <f>'1 Bilant'!C32+'1 Bilant'!C33+'1 Bilant'!C40</f>
        <v>0</v>
      </c>
      <c r="D10" s="71">
        <f>'1 Bilant'!D32+'1 Bilant'!D33+'1 Bilant'!D40</f>
        <v>0</v>
      </c>
      <c r="F10" s="1" t="str">
        <f t="shared" si="0"/>
        <v>Cash si echivalente de cash</v>
      </c>
      <c r="G10" s="17" t="str">
        <f t="shared" si="1"/>
        <v/>
      </c>
      <c r="H10" s="17" t="str">
        <f t="shared" si="2"/>
        <v/>
      </c>
      <c r="I10" s="17" t="str">
        <f t="shared" si="3"/>
        <v/>
      </c>
      <c r="K10" s="70" t="str">
        <f t="shared" si="4"/>
        <v>Cash si echivalente de cash</v>
      </c>
      <c r="L10" s="99" t="str">
        <f t="shared" si="5"/>
        <v/>
      </c>
      <c r="M10" s="99" t="str">
        <f t="shared" si="6"/>
        <v/>
      </c>
    </row>
    <row r="11" spans="1:13" s="2" customFormat="1" ht="15.75">
      <c r="A11" s="69" t="s">
        <v>344</v>
      </c>
      <c r="B11" s="88">
        <f>B5+B6</f>
        <v>0</v>
      </c>
      <c r="C11" s="88">
        <f>C5+C6</f>
        <v>0</v>
      </c>
      <c r="D11" s="88">
        <f>D5+D6</f>
        <v>0</v>
      </c>
      <c r="F11" s="69" t="str">
        <f t="shared" si="0"/>
        <v>Activ total</v>
      </c>
      <c r="G11" s="90" t="str">
        <f t="shared" si="1"/>
        <v/>
      </c>
      <c r="H11" s="90" t="str">
        <f t="shared" si="2"/>
        <v/>
      </c>
      <c r="I11" s="90" t="str">
        <f t="shared" si="3"/>
        <v/>
      </c>
      <c r="K11" s="69" t="str">
        <f t="shared" si="4"/>
        <v>Activ total</v>
      </c>
      <c r="L11" s="90" t="str">
        <f t="shared" si="5"/>
        <v/>
      </c>
      <c r="M11" s="90" t="str">
        <f t="shared" si="6"/>
        <v/>
      </c>
    </row>
    <row r="12" spans="1:13" s="2" customFormat="1" ht="15.75">
      <c r="A12" s="2" t="s">
        <v>345</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99" t="str">
        <f t="shared" si="5"/>
        <v/>
      </c>
      <c r="M12" s="99" t="str">
        <f t="shared" si="6"/>
        <v/>
      </c>
    </row>
    <row r="13" spans="1:13" s="1" customFormat="1" ht="15" customHeight="1">
      <c r="A13" s="10" t="s">
        <v>662</v>
      </c>
      <c r="B13" s="92">
        <f>'1 Bilant'!B52</f>
        <v>0</v>
      </c>
      <c r="C13" s="92">
        <f>'1 Bilant'!C52</f>
        <v>0</v>
      </c>
      <c r="D13" s="92">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100" t="str">
        <f t="shared" si="5"/>
        <v/>
      </c>
      <c r="M13" s="100" t="str">
        <f t="shared" si="6"/>
        <v/>
      </c>
    </row>
    <row r="14" spans="1:13" s="1" customFormat="1" ht="15.75">
      <c r="A14" s="1" t="s">
        <v>663</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100" t="str">
        <f t="shared" si="5"/>
        <v/>
      </c>
      <c r="M14" s="100" t="str">
        <f t="shared" si="6"/>
        <v/>
      </c>
    </row>
    <row r="15" spans="1:13" s="1" customFormat="1" ht="15.75">
      <c r="A15" s="1" t="s">
        <v>664</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100" t="str">
        <f t="shared" si="5"/>
        <v/>
      </c>
      <c r="M15" s="100" t="str">
        <f t="shared" si="6"/>
        <v/>
      </c>
    </row>
    <row r="16" spans="1:13" s="1" customFormat="1" ht="15.75">
      <c r="A16" s="1" t="s">
        <v>665</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100" t="str">
        <f t="shared" si="5"/>
        <v/>
      </c>
      <c r="M16" s="100" t="str">
        <f t="shared" si="6"/>
        <v/>
      </c>
    </row>
    <row r="17" spans="1:13" s="1" customFormat="1" ht="15.75">
      <c r="A17" s="1" t="s">
        <v>666</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100" t="str">
        <f t="shared" si="5"/>
        <v/>
      </c>
      <c r="M17" s="100" t="str">
        <f t="shared" si="6"/>
        <v/>
      </c>
    </row>
    <row r="18" spans="1:13" s="1" customFormat="1" ht="15.75">
      <c r="A18" s="1" t="s">
        <v>667</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100" t="str">
        <f t="shared" si="5"/>
        <v/>
      </c>
      <c r="M18" s="100" t="str">
        <f t="shared" si="6"/>
        <v/>
      </c>
    </row>
    <row r="19" spans="1:13" s="1" customFormat="1" ht="15.75">
      <c r="A19" s="1" t="s">
        <v>668</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100" t="str">
        <f t="shared" si="5"/>
        <v/>
      </c>
      <c r="M19" s="100" t="str">
        <f t="shared" si="6"/>
        <v/>
      </c>
    </row>
    <row r="20" spans="1:13" s="1" customFormat="1" ht="15.75">
      <c r="A20" s="1" t="s">
        <v>669</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100" t="str">
        <f t="shared" si="5"/>
        <v/>
      </c>
      <c r="M20" s="100" t="str">
        <f t="shared" si="6"/>
        <v/>
      </c>
    </row>
    <row r="21" spans="1:13" s="1" customFormat="1" ht="15.75">
      <c r="A21" s="70" t="s">
        <v>670</v>
      </c>
      <c r="B21" s="71">
        <f>'1 Bilant'!B67</f>
        <v>0</v>
      </c>
      <c r="C21" s="71">
        <f>'1 Bilant'!C67</f>
        <v>0</v>
      </c>
      <c r="D21" s="71">
        <f>'1 Bilant'!D67</f>
        <v>0</v>
      </c>
      <c r="F21" s="70" t="str">
        <f t="shared" si="0"/>
        <v xml:space="preserve">Provizioane   </v>
      </c>
      <c r="G21" s="91" t="str">
        <f t="shared" si="1"/>
        <v/>
      </c>
      <c r="H21" s="91" t="str">
        <f t="shared" si="2"/>
        <v/>
      </c>
      <c r="I21" s="91" t="str">
        <f t="shared" si="3"/>
        <v/>
      </c>
      <c r="K21" s="70" t="str">
        <f t="shared" si="4"/>
        <v xml:space="preserve">Provizioane   </v>
      </c>
      <c r="L21" s="91" t="str">
        <f t="shared" si="5"/>
        <v/>
      </c>
      <c r="M21" s="91" t="str">
        <f t="shared" si="6"/>
        <v/>
      </c>
    </row>
    <row r="22" spans="1:13" s="2" customFormat="1" ht="15.75">
      <c r="A22" s="2" t="s">
        <v>671</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99" t="str">
        <f t="shared" si="5"/>
        <v/>
      </c>
      <c r="M22" s="99" t="str">
        <f t="shared" si="6"/>
        <v/>
      </c>
    </row>
    <row r="23" spans="1:13" s="1" customFormat="1" ht="15.75">
      <c r="A23" s="1" t="s">
        <v>672</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100" t="str">
        <f t="shared" si="5"/>
        <v/>
      </c>
      <c r="M23" s="100" t="str">
        <f t="shared" si="6"/>
        <v/>
      </c>
    </row>
    <row r="24" spans="1:13" s="1" customFormat="1" ht="15.75">
      <c r="A24" s="1" t="s">
        <v>673</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100" t="str">
        <f t="shared" si="5"/>
        <v/>
      </c>
      <c r="M24" s="100" t="str">
        <f t="shared" si="6"/>
        <v/>
      </c>
    </row>
    <row r="25" spans="1:13" s="1" customFormat="1" ht="15.75">
      <c r="A25" s="70" t="s">
        <v>674</v>
      </c>
      <c r="B25" s="71">
        <f>'1 Bilant'!B49</f>
        <v>0</v>
      </c>
      <c r="C25" s="71">
        <f>'1 Bilant'!C49</f>
        <v>0</v>
      </c>
      <c r="D25" s="71">
        <f>'1 Bilant'!D49</f>
        <v>0</v>
      </c>
      <c r="F25" s="70" t="str">
        <f t="shared" si="0"/>
        <v xml:space="preserve">Provizioane  </v>
      </c>
      <c r="G25" s="91" t="str">
        <f t="shared" si="1"/>
        <v/>
      </c>
      <c r="H25" s="91" t="str">
        <f t="shared" si="2"/>
        <v/>
      </c>
      <c r="I25" s="91" t="str">
        <f t="shared" si="3"/>
        <v/>
      </c>
      <c r="K25" s="70" t="str">
        <f t="shared" si="4"/>
        <v xml:space="preserve">Provizioane  </v>
      </c>
      <c r="L25" s="100" t="str">
        <f t="shared" si="5"/>
        <v/>
      </c>
      <c r="M25" s="100" t="str">
        <f t="shared" si="6"/>
        <v/>
      </c>
    </row>
    <row r="26" spans="1:13" s="2" customFormat="1" ht="15.75">
      <c r="A26" s="69" t="s">
        <v>346</v>
      </c>
      <c r="B26" s="88">
        <f>'1 Bilant'!B77</f>
        <v>0</v>
      </c>
      <c r="C26" s="88">
        <f>'1 Bilant'!C77</f>
        <v>0</v>
      </c>
      <c r="D26" s="88">
        <f>'1 Bilant'!D77</f>
        <v>0</v>
      </c>
      <c r="F26" s="69" t="str">
        <f t="shared" si="0"/>
        <v>Capital propriu</v>
      </c>
      <c r="G26" s="90" t="str">
        <f t="shared" si="1"/>
        <v/>
      </c>
      <c r="H26" s="90" t="str">
        <f t="shared" si="2"/>
        <v/>
      </c>
      <c r="I26" s="90" t="str">
        <f t="shared" si="3"/>
        <v/>
      </c>
      <c r="K26" s="69" t="str">
        <f t="shared" si="4"/>
        <v>Capital propriu</v>
      </c>
      <c r="L26" s="90" t="str">
        <f t="shared" si="5"/>
        <v/>
      </c>
      <c r="M26" s="90" t="str">
        <f t="shared" si="6"/>
        <v/>
      </c>
    </row>
    <row r="27" spans="1:13" s="2" customFormat="1" ht="15.75">
      <c r="A27" s="5"/>
      <c r="B27" s="93"/>
      <c r="C27" s="93"/>
      <c r="D27" s="93"/>
      <c r="G27" s="16"/>
      <c r="H27" s="16"/>
      <c r="I27" s="16"/>
      <c r="L27" s="16"/>
      <c r="M27" s="16"/>
    </row>
    <row r="28" spans="1:13" s="2" customFormat="1" ht="15.75">
      <c r="G28" s="16"/>
      <c r="H28" s="16"/>
      <c r="I28" s="16"/>
      <c r="L28" s="16"/>
      <c r="M28" s="16"/>
    </row>
    <row r="29" spans="1:13" s="1" customFormat="1" ht="20.25">
      <c r="B29" s="13"/>
      <c r="C29" s="13"/>
      <c r="D29" s="13"/>
      <c r="F29" s="978" t="s">
        <v>368</v>
      </c>
      <c r="G29" s="978"/>
      <c r="H29" s="978"/>
      <c r="I29" s="978"/>
      <c r="J29"/>
      <c r="K29" s="978" t="s">
        <v>368</v>
      </c>
      <c r="L29" s="978"/>
      <c r="M29" s="978"/>
    </row>
    <row r="30" spans="1:13" s="1" customFormat="1" ht="31.5">
      <c r="A30" s="87" t="s">
        <v>338</v>
      </c>
      <c r="B30" s="86" t="str">
        <f>B4</f>
        <v>N-2</v>
      </c>
      <c r="C30" s="86" t="str">
        <f>C4</f>
        <v>N-1</v>
      </c>
      <c r="D30" s="86" t="str">
        <f>D4</f>
        <v>N</v>
      </c>
      <c r="F30" s="94" t="s">
        <v>675</v>
      </c>
      <c r="G30" s="86" t="str">
        <f>B30</f>
        <v>N-2</v>
      </c>
      <c r="H30" s="86" t="str">
        <f>C30</f>
        <v>N-1</v>
      </c>
      <c r="I30" s="86" t="str">
        <f>D30</f>
        <v>N</v>
      </c>
      <c r="J30"/>
      <c r="K30" s="94" t="s">
        <v>349</v>
      </c>
      <c r="L30" s="86" t="str">
        <f>C30</f>
        <v>N-1</v>
      </c>
      <c r="M30" s="86" t="str">
        <f>D30</f>
        <v>N</v>
      </c>
    </row>
    <row r="31" spans="1:13" s="1" customFormat="1" ht="15.7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c r="A32" s="70" t="str">
        <f>'2 Cont RP'!A22</f>
        <v>TOTAL CHELTUIELI OPERAŢIONALE</v>
      </c>
      <c r="B32" s="71">
        <f>'2 Cont RP'!B22</f>
        <v>0</v>
      </c>
      <c r="C32" s="71">
        <f>'2 Cont RP'!C22</f>
        <v>0</v>
      </c>
      <c r="D32" s="71">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c r="A33" s="69" t="str">
        <f>'2 Cont RP'!A23</f>
        <v xml:space="preserve">REZULTATUL DIN ACTIVITATEA OPERAŢIONALĂ </v>
      </c>
      <c r="B33" s="88">
        <f>'2 Cont RP'!B23</f>
        <v>0</v>
      </c>
      <c r="C33" s="88">
        <f>'2 Cont RP'!C23</f>
        <v>0</v>
      </c>
      <c r="D33" s="88">
        <f>'2 Cont RP'!D23</f>
        <v>0</v>
      </c>
      <c r="F33" s="69" t="str">
        <f t="shared" si="7"/>
        <v xml:space="preserve">REZULTATUL DIN ACTIVITATEA OPERAŢIONALĂ </v>
      </c>
      <c r="G33" s="90" t="str">
        <f t="shared" si="8"/>
        <v/>
      </c>
      <c r="H33" s="90" t="str">
        <f t="shared" si="9"/>
        <v/>
      </c>
      <c r="I33" s="90" t="str">
        <f t="shared" si="10"/>
        <v/>
      </c>
      <c r="K33" s="69" t="str">
        <f t="shared" si="13"/>
        <v xml:space="preserve">REZULTATUL DIN ACTIVITATEA OPERAŢIONALĂ </v>
      </c>
      <c r="L33" s="90" t="str">
        <f t="shared" si="11"/>
        <v/>
      </c>
      <c r="M33" s="90" t="str">
        <f t="shared" si="12"/>
        <v/>
      </c>
    </row>
    <row r="34" spans="1:13" s="1" customFormat="1" ht="15.7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c r="A35" s="70" t="str">
        <f>'2 Cont RP'!A27</f>
        <v>CHELTUIELI FINANCIARE</v>
      </c>
      <c r="B35" s="71">
        <f>'2 Cont RP'!B27</f>
        <v>0</v>
      </c>
      <c r="C35" s="71">
        <f>'2 Cont RP'!C27</f>
        <v>0</v>
      </c>
      <c r="D35" s="71">
        <f>'2 Cont RP'!D27</f>
        <v>0</v>
      </c>
      <c r="F35" s="70"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c r="A36" s="69" t="str">
        <f>'2 Cont RP'!A28</f>
        <v>REZULTATUL DIN ACTIVITATEA FINANCIARĂ</v>
      </c>
      <c r="B36" s="88">
        <f>'2 Cont RP'!B28</f>
        <v>0</v>
      </c>
      <c r="C36" s="88">
        <f>'2 Cont RP'!C28</f>
        <v>0</v>
      </c>
      <c r="D36" s="88">
        <f>'2 Cont RP'!D28</f>
        <v>0</v>
      </c>
      <c r="F36" s="69" t="str">
        <f t="shared" si="7"/>
        <v>REZULTATUL DIN ACTIVITATEA FINANCIARĂ</v>
      </c>
      <c r="G36" s="90" t="str">
        <f t="shared" si="8"/>
        <v/>
      </c>
      <c r="H36" s="90" t="str">
        <f t="shared" si="9"/>
        <v/>
      </c>
      <c r="I36" s="90" t="str">
        <f t="shared" si="10"/>
        <v/>
      </c>
      <c r="K36" s="69" t="str">
        <f t="shared" si="13"/>
        <v>REZULTATUL DIN ACTIVITATEA FINANCIARĂ</v>
      </c>
      <c r="L36" s="90" t="str">
        <f t="shared" si="11"/>
        <v/>
      </c>
      <c r="M36" s="90" t="str">
        <f t="shared" si="12"/>
        <v/>
      </c>
    </row>
    <row r="37" spans="1:13" s="2" customFormat="1" ht="15.75">
      <c r="A37" s="69" t="str">
        <f>'2 Cont RP'!A31</f>
        <v xml:space="preserve">REZULTATUL DIN ACTIVITATEA CURENTĂ </v>
      </c>
      <c r="B37" s="88">
        <f>'2 Cont RP'!B31</f>
        <v>0</v>
      </c>
      <c r="C37" s="88">
        <f>'2 Cont RP'!C31</f>
        <v>0</v>
      </c>
      <c r="D37" s="88">
        <f>'2 Cont RP'!D31</f>
        <v>0</v>
      </c>
      <c r="F37" s="69" t="str">
        <f t="shared" si="7"/>
        <v xml:space="preserve">REZULTATUL DIN ACTIVITATEA CURENTĂ </v>
      </c>
      <c r="G37" s="90" t="str">
        <f t="shared" si="8"/>
        <v/>
      </c>
      <c r="H37" s="90" t="str">
        <f t="shared" si="9"/>
        <v/>
      </c>
      <c r="I37" s="90" t="str">
        <f t="shared" si="10"/>
        <v/>
      </c>
      <c r="K37" s="73" t="str">
        <f t="shared" si="13"/>
        <v xml:space="preserve">REZULTATUL DIN ACTIVITATEA CURENTĂ </v>
      </c>
      <c r="L37" s="89" t="str">
        <f t="shared" si="11"/>
        <v/>
      </c>
      <c r="M37" s="89" t="str">
        <f t="shared" si="12"/>
        <v/>
      </c>
    </row>
    <row r="38" spans="1:13" s="1" customFormat="1" ht="15.7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c r="A39" s="70" t="str">
        <f>'2 Cont RP'!A35</f>
        <v>CHELTUIELI  EXTRAORDINARE</v>
      </c>
      <c r="B39" s="71">
        <f>'2 Cont RP'!B35</f>
        <v>0</v>
      </c>
      <c r="C39" s="71">
        <f>'2 Cont RP'!C35</f>
        <v>0</v>
      </c>
      <c r="D39" s="71">
        <f>'2 Cont RP'!D35</f>
        <v>0</v>
      </c>
      <c r="F39" s="70"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c r="A40" s="69" t="str">
        <f>'2 Cont RP'!A36</f>
        <v xml:space="preserve">REZULTATUL DIN ACTIVITATEA EXTRAORDINARĂ </v>
      </c>
      <c r="B40" s="88">
        <f>'2 Cont RP'!B36</f>
        <v>0</v>
      </c>
      <c r="C40" s="88">
        <f>'2 Cont RP'!C36</f>
        <v>0</v>
      </c>
      <c r="D40" s="88">
        <f>'2 Cont RP'!D36</f>
        <v>0</v>
      </c>
      <c r="F40" s="69" t="str">
        <f t="shared" si="7"/>
        <v xml:space="preserve">REZULTATUL DIN ACTIVITATEA EXTRAORDINARĂ </v>
      </c>
      <c r="G40" s="90" t="str">
        <f t="shared" si="8"/>
        <v/>
      </c>
      <c r="H40" s="90" t="str">
        <f t="shared" si="9"/>
        <v/>
      </c>
      <c r="I40" s="90" t="str">
        <f t="shared" si="10"/>
        <v/>
      </c>
      <c r="K40" s="69" t="str">
        <f t="shared" si="13"/>
        <v xml:space="preserve">REZULTATUL DIN ACTIVITATEA EXTRAORDINARĂ </v>
      </c>
      <c r="L40" s="90" t="str">
        <f t="shared" si="11"/>
        <v/>
      </c>
      <c r="M40" s="90" t="str">
        <f t="shared" si="12"/>
        <v/>
      </c>
    </row>
    <row r="41" spans="1:13" s="1" customFormat="1" ht="15.7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c r="A42" s="70" t="str">
        <f>'2 Cont RP'!A40</f>
        <v>CHELTUIELI TOTALE</v>
      </c>
      <c r="B42" s="71">
        <f>'2 Cont RP'!B40</f>
        <v>0</v>
      </c>
      <c r="C42" s="71">
        <f>'2 Cont RP'!C40</f>
        <v>0</v>
      </c>
      <c r="D42" s="71">
        <f>'2 Cont RP'!D40</f>
        <v>0</v>
      </c>
      <c r="F42" s="70"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c r="A43" s="69" t="str">
        <f>'2 Cont RP'!A41</f>
        <v xml:space="preserve">REZULTATUL PATRIMONIAL AL EXERCIŢIULUI </v>
      </c>
      <c r="B43" s="88">
        <f>'2 Cont RP'!B41</f>
        <v>0</v>
      </c>
      <c r="C43" s="88">
        <f>'2 Cont RP'!C41</f>
        <v>0</v>
      </c>
      <c r="D43" s="88">
        <f>'2 Cont RP'!D41</f>
        <v>0</v>
      </c>
      <c r="F43" s="69" t="str">
        <f t="shared" si="7"/>
        <v xml:space="preserve">REZULTATUL PATRIMONIAL AL EXERCIŢIULUI </v>
      </c>
      <c r="G43" s="90" t="str">
        <f t="shared" si="8"/>
        <v/>
      </c>
      <c r="H43" s="90" t="str">
        <f t="shared" si="9"/>
        <v/>
      </c>
      <c r="I43" s="90" t="str">
        <f t="shared" si="10"/>
        <v/>
      </c>
      <c r="K43" s="69" t="str">
        <f t="shared" si="13"/>
        <v xml:space="preserve">REZULTATUL PATRIMONIAL AL EXERCIŢIULUI </v>
      </c>
      <c r="L43" s="90" t="str">
        <f t="shared" si="11"/>
        <v/>
      </c>
      <c r="M43" s="90" t="str">
        <f t="shared" si="12"/>
        <v/>
      </c>
    </row>
    <row r="44" spans="1:13" s="1" customFormat="1" ht="15.75">
      <c r="A44" s="2"/>
      <c r="B44" s="13"/>
      <c r="C44" s="13"/>
      <c r="D44" s="13"/>
    </row>
    <row r="45" spans="1:13" s="1" customFormat="1" ht="15.75">
      <c r="B45" s="13"/>
      <c r="C45" s="13"/>
      <c r="D45" s="13"/>
    </row>
    <row r="46" spans="1:13" s="1" customFormat="1" ht="31.5">
      <c r="A46" s="95" t="s">
        <v>676</v>
      </c>
    </row>
    <row r="47" spans="1:13" s="1" customFormat="1" ht="15.75">
      <c r="A47" s="96" t="s">
        <v>677</v>
      </c>
      <c r="B47" s="86" t="str">
        <f>B30</f>
        <v>N-2</v>
      </c>
      <c r="C47" s="86" t="str">
        <f>C30</f>
        <v>N-1</v>
      </c>
      <c r="D47" s="86" t="str">
        <f>D30</f>
        <v>N</v>
      </c>
    </row>
    <row r="48" spans="1:13" s="1" customFormat="1" ht="15.75">
      <c r="A48" s="1" t="s">
        <v>678</v>
      </c>
      <c r="B48" s="13" t="e">
        <f>'2 Cont RP'!B11/'2 Cont RP'!B$34</f>
        <v>#DIV/0!</v>
      </c>
      <c r="C48" s="13" t="e">
        <f>'2 Cont RP'!C11/'2 Cont RP'!C$34</f>
        <v>#DIV/0!</v>
      </c>
      <c r="D48" s="13" t="e">
        <f>'2 Cont RP'!D11/'2 Cont RP'!D$34</f>
        <v>#DIV/0!</v>
      </c>
    </row>
    <row r="49" spans="1:4" s="1" customFormat="1" ht="15.75">
      <c r="A49" s="1" t="s">
        <v>679</v>
      </c>
      <c r="B49" s="13" t="e">
        <f>'2 Cont RP'!B12/'2 Cont RP'!B$34</f>
        <v>#DIV/0!</v>
      </c>
      <c r="C49" s="13" t="e">
        <f>'2 Cont RP'!C12/'2 Cont RP'!C$34</f>
        <v>#DIV/0!</v>
      </c>
      <c r="D49" s="13" t="e">
        <f>'2 Cont RP'!D12/'2 Cont RP'!D$34</f>
        <v>#DIV/0!</v>
      </c>
    </row>
    <row r="50" spans="1:4" s="1" customFormat="1" ht="15.75">
      <c r="A50" s="1" t="s">
        <v>680</v>
      </c>
      <c r="B50" s="13" t="e">
        <f>'2 Cont RP'!B13/'2 Cont RP'!B$34</f>
        <v>#DIV/0!</v>
      </c>
      <c r="C50" s="13" t="e">
        <f>'2 Cont RP'!C13/'2 Cont RP'!C$34</f>
        <v>#DIV/0!</v>
      </c>
      <c r="D50" s="13" t="e">
        <f>'2 Cont RP'!D13/'2 Cont RP'!D$34</f>
        <v>#DIV/0!</v>
      </c>
    </row>
    <row r="51" spans="1:4" s="1" customFormat="1" ht="15.75">
      <c r="A51" s="1" t="s">
        <v>681</v>
      </c>
      <c r="B51" s="13" t="e">
        <f>'2 Cont RP'!B14/'2 Cont RP'!B$34</f>
        <v>#DIV/0!</v>
      </c>
      <c r="C51" s="13" t="e">
        <f>'2 Cont RP'!C14/'2 Cont RP'!C$34</f>
        <v>#DIV/0!</v>
      </c>
      <c r="D51" s="13" t="e">
        <f>'2 Cont RP'!D14/'2 Cont RP'!D$34</f>
        <v>#DIV/0!</v>
      </c>
    </row>
    <row r="52" spans="1:4" s="1" customFormat="1" ht="15.75">
      <c r="A52" s="1" t="s">
        <v>638</v>
      </c>
      <c r="B52" s="13" t="e">
        <f>'2 Cont RP'!B15/'2 Cont RP'!B$34</f>
        <v>#DIV/0!</v>
      </c>
      <c r="C52" s="13" t="e">
        <f>'2 Cont RP'!C15/'2 Cont RP'!C$34</f>
        <v>#DIV/0!</v>
      </c>
      <c r="D52" s="13" t="e">
        <f>'2 Cont RP'!D15/'2 Cont RP'!D$34</f>
        <v>#DIV/0!</v>
      </c>
    </row>
    <row r="53" spans="1:4" s="1" customFormat="1" ht="15.75">
      <c r="A53" s="1" t="s">
        <v>649</v>
      </c>
      <c r="B53" s="13" t="e">
        <f>B34/B$41</f>
        <v>#DIV/0!</v>
      </c>
      <c r="C53" s="13" t="e">
        <f>C34/C$41</f>
        <v>#DIV/0!</v>
      </c>
      <c r="D53" s="13" t="e">
        <f>D34/D$41</f>
        <v>#DIV/0!</v>
      </c>
    </row>
    <row r="54" spans="1:4" s="8" customFormat="1" ht="15.75">
      <c r="A54" s="70" t="s">
        <v>653</v>
      </c>
      <c r="B54" s="97" t="e">
        <f>B38/B$41</f>
        <v>#DIV/0!</v>
      </c>
      <c r="C54" s="97" t="e">
        <f>C38/C$41</f>
        <v>#DIV/0!</v>
      </c>
      <c r="D54" s="97" t="e">
        <f>D38/D$41</f>
        <v>#DIV/0!</v>
      </c>
    </row>
    <row r="55" spans="1:4" s="1" customFormat="1" ht="15.75">
      <c r="A55" s="96" t="s">
        <v>682</v>
      </c>
      <c r="B55" s="86" t="str">
        <f>B47</f>
        <v>N-2</v>
      </c>
      <c r="C55" s="86" t="str">
        <f>C47</f>
        <v>N-1</v>
      </c>
      <c r="D55" s="86" t="str">
        <f>D47</f>
        <v>N</v>
      </c>
    </row>
    <row r="56" spans="1:4" s="1" customFormat="1" ht="15.75">
      <c r="A56" s="1" t="s">
        <v>683</v>
      </c>
      <c r="B56" s="13" t="e">
        <f>'2 Cont RP'!B17/'2 Cont RP'!B$40</f>
        <v>#DIV/0!</v>
      </c>
      <c r="C56" s="13" t="e">
        <f>'2 Cont RP'!C17/'2 Cont RP'!C$40</f>
        <v>#DIV/0!</v>
      </c>
      <c r="D56" s="13" t="e">
        <f>'2 Cont RP'!D17/'2 Cont RP'!D$40</f>
        <v>#DIV/0!</v>
      </c>
    </row>
    <row r="57" spans="1:4" s="1" customFormat="1" ht="15.75">
      <c r="A57" s="1" t="s">
        <v>684</v>
      </c>
      <c r="B57" s="13" t="e">
        <f>'2 Cont RP'!B18/'2 Cont RP'!B$40</f>
        <v>#DIV/0!</v>
      </c>
      <c r="C57" s="13" t="e">
        <f>'2 Cont RP'!C18/'2 Cont RP'!C$40</f>
        <v>#DIV/0!</v>
      </c>
      <c r="D57" s="13" t="e">
        <f>'2 Cont RP'!D18/'2 Cont RP'!D$40</f>
        <v>#DIV/0!</v>
      </c>
    </row>
    <row r="58" spans="1:4" s="1" customFormat="1" ht="15.75">
      <c r="A58" s="1" t="s">
        <v>685</v>
      </c>
      <c r="B58" s="13" t="e">
        <f>'2 Cont RP'!B19/'2 Cont RP'!B$40</f>
        <v>#DIV/0!</v>
      </c>
      <c r="C58" s="13" t="e">
        <f>'2 Cont RP'!C19/'2 Cont RP'!C$40</f>
        <v>#DIV/0!</v>
      </c>
      <c r="D58" s="13" t="e">
        <f>'2 Cont RP'!D19/'2 Cont RP'!D$40</f>
        <v>#DIV/0!</v>
      </c>
    </row>
    <row r="59" spans="1:4" s="1" customFormat="1" ht="15.75">
      <c r="A59" s="1" t="s">
        <v>686</v>
      </c>
      <c r="B59" s="13" t="e">
        <f>'2 Cont RP'!B20/'2 Cont RP'!B$40</f>
        <v>#DIV/0!</v>
      </c>
      <c r="C59" s="13" t="e">
        <f>'2 Cont RP'!C20/'2 Cont RP'!C$40</f>
        <v>#DIV/0!</v>
      </c>
      <c r="D59" s="13" t="e">
        <f>'2 Cont RP'!D20/'2 Cont RP'!D$40</f>
        <v>#DIV/0!</v>
      </c>
    </row>
    <row r="60" spans="1:4" s="1" customFormat="1" ht="15.75">
      <c r="A60" s="1" t="s">
        <v>687</v>
      </c>
      <c r="B60" s="13" t="e">
        <f>'2 Cont RP'!B21/'2 Cont RP'!B$40</f>
        <v>#DIV/0!</v>
      </c>
      <c r="C60" s="13" t="e">
        <f>'2 Cont RP'!C21/'2 Cont RP'!C$40</f>
        <v>#DIV/0!</v>
      </c>
      <c r="D60" s="13" t="e">
        <f>'2 Cont RP'!D21/'2 Cont RP'!D$40</f>
        <v>#DIV/0!</v>
      </c>
    </row>
    <row r="61" spans="1:4" s="1" customFormat="1" ht="15.75">
      <c r="A61" s="1" t="s">
        <v>645</v>
      </c>
      <c r="B61" s="13" t="e">
        <f>'2 Cont RP'!B22/'2 Cont RP'!B$40</f>
        <v>#DIV/0!</v>
      </c>
      <c r="C61" s="13" t="e">
        <f>'2 Cont RP'!C22/'2 Cont RP'!C$40</f>
        <v>#DIV/0!</v>
      </c>
      <c r="D61" s="13" t="e">
        <f>'2 Cont RP'!D22/'2 Cont RP'!D$40</f>
        <v>#DIV/0!</v>
      </c>
    </row>
    <row r="62" spans="1:4" s="1" customFormat="1" ht="15.75">
      <c r="A62" s="1" t="s">
        <v>650</v>
      </c>
      <c r="B62" s="13" t="e">
        <f>B35/B$42</f>
        <v>#DIV/0!</v>
      </c>
      <c r="C62" s="13" t="e">
        <f>C35/C$42</f>
        <v>#DIV/0!</v>
      </c>
      <c r="D62" s="13" t="e">
        <f>D35/D$42</f>
        <v>#DIV/0!</v>
      </c>
    </row>
    <row r="63" spans="1:4" s="1" customFormat="1" ht="15.75">
      <c r="A63" s="70" t="s">
        <v>654</v>
      </c>
      <c r="B63" s="97" t="e">
        <f>B39/B$42</f>
        <v>#DIV/0!</v>
      </c>
      <c r="C63" s="97" t="e">
        <f>C39/C$42</f>
        <v>#DIV/0!</v>
      </c>
      <c r="D63" s="97" t="e">
        <f>D39/D$42</f>
        <v>#DIV/0!</v>
      </c>
    </row>
    <row r="64" spans="1:4" s="8" customFormat="1" ht="15"/>
    <row r="67" spans="2:4" s="8" customFormat="1" ht="15">
      <c r="B67" s="14"/>
      <c r="C67" s="14"/>
      <c r="D67" s="14"/>
    </row>
    <row r="68" spans="2:4" s="8" customFormat="1" ht="15">
      <c r="B68" s="14"/>
      <c r="C68" s="14"/>
      <c r="D68" s="14"/>
    </row>
    <row r="69" spans="2:4" s="8" customFormat="1" ht="15">
      <c r="B69" s="14"/>
      <c r="C69" s="14"/>
      <c r="D69" s="14"/>
    </row>
    <row r="70" spans="2:4" s="8" customFormat="1" ht="15">
      <c r="B70" s="14"/>
      <c r="C70" s="14"/>
      <c r="D70" s="14"/>
    </row>
    <row r="71" spans="2:4" s="8" customFormat="1" ht="15">
      <c r="B71" s="14"/>
      <c r="C71" s="14"/>
      <c r="D71" s="14"/>
    </row>
    <row r="72" spans="2:4" s="8" customFormat="1" ht="15">
      <c r="B72" s="14"/>
      <c r="C72" s="14"/>
      <c r="D72" s="14"/>
    </row>
    <row r="73" spans="2:4" s="8" customFormat="1" ht="15">
      <c r="B73" s="14"/>
      <c r="C73" s="14"/>
      <c r="D73" s="14"/>
    </row>
    <row r="74" spans="2:4" s="8" customFormat="1" ht="15">
      <c r="B74" s="14"/>
      <c r="C74" s="14"/>
      <c r="D74" s="14"/>
    </row>
    <row r="75" spans="2:4" s="8" customFormat="1" ht="15">
      <c r="B75" s="14"/>
      <c r="C75" s="14"/>
      <c r="D75" s="14"/>
    </row>
    <row r="76" spans="2:4" s="8" customFormat="1" ht="15">
      <c r="B76" s="14"/>
      <c r="C76" s="14"/>
      <c r="D76" s="14"/>
    </row>
    <row r="77" spans="2:4" s="8" customFormat="1" ht="15">
      <c r="B77" s="14"/>
      <c r="C77" s="14"/>
      <c r="D77" s="14"/>
    </row>
    <row r="78" spans="2:4" s="8" customFormat="1" ht="15">
      <c r="B78" s="14"/>
      <c r="C78" s="14"/>
      <c r="D78" s="14"/>
    </row>
    <row r="79" spans="2:4" s="8" customFormat="1" ht="15">
      <c r="B79" s="14"/>
      <c r="C79" s="14"/>
      <c r="D79" s="14"/>
    </row>
    <row r="80" spans="2:4" s="8" customFormat="1" ht="15">
      <c r="B80" s="14"/>
      <c r="C80" s="14"/>
      <c r="D80" s="14"/>
    </row>
  </sheetData>
  <mergeCells count="6">
    <mergeCell ref="F29:I29"/>
    <mergeCell ref="K29:M29"/>
    <mergeCell ref="A2:D2"/>
    <mergeCell ref="A3:D3"/>
    <mergeCell ref="F3:I3"/>
    <mergeCell ref="K3:M3"/>
  </mergeCells>
  <phoneticPr fontId="15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00B050"/>
  </sheetPr>
  <dimension ref="A1:O199"/>
  <sheetViews>
    <sheetView workbookViewId="0">
      <selection sqref="A1:E1"/>
    </sheetView>
  </sheetViews>
  <sheetFormatPr defaultColWidth="8.85546875" defaultRowHeight="15"/>
  <cols>
    <col min="1" max="1" width="54.5703125" style="248" customWidth="1"/>
    <col min="2" max="2" width="71.42578125" style="256" customWidth="1"/>
    <col min="3" max="3" width="17.85546875" style="63" customWidth="1"/>
    <col min="4" max="4" width="15.42578125" style="63" customWidth="1"/>
    <col min="5" max="5" width="15.5703125" style="63" customWidth="1"/>
    <col min="6" max="7" width="8.85546875" style="22"/>
    <col min="8" max="8" width="57.42578125" style="22" customWidth="1"/>
    <col min="9" max="11" width="12" style="22" customWidth="1"/>
    <col min="12" max="16384" width="8.85546875" style="22"/>
  </cols>
  <sheetData>
    <row r="1" spans="1:11" ht="20.25">
      <c r="A1" s="980" t="s">
        <v>438</v>
      </c>
      <c r="B1" s="980"/>
      <c r="C1" s="980"/>
      <c r="D1" s="980"/>
      <c r="E1" s="980"/>
      <c r="F1" s="21"/>
      <c r="G1" s="20"/>
    </row>
    <row r="2" spans="1:11" ht="19.5">
      <c r="A2" s="981" t="s">
        <v>63</v>
      </c>
      <c r="B2" s="981"/>
      <c r="C2" s="981"/>
      <c r="D2" s="981"/>
      <c r="E2" s="981"/>
      <c r="F2" s="21"/>
      <c r="G2" s="20"/>
    </row>
    <row r="3" spans="1:11" ht="15.75">
      <c r="A3" s="244"/>
      <c r="B3" s="253"/>
      <c r="C3" s="245"/>
      <c r="D3" s="245"/>
      <c r="E3" s="245"/>
      <c r="F3" s="21"/>
      <c r="G3" s="20"/>
    </row>
    <row r="4" spans="1:11" ht="20.25">
      <c r="A4" s="980" t="s">
        <v>352</v>
      </c>
      <c r="B4" s="980"/>
      <c r="C4" s="980"/>
      <c r="D4" s="980"/>
      <c r="E4" s="980"/>
      <c r="F4" s="21"/>
      <c r="G4" s="20"/>
    </row>
    <row r="5" spans="1:11" ht="106.5" customHeight="1">
      <c r="A5" s="982" t="s">
        <v>871</v>
      </c>
      <c r="B5" s="982"/>
      <c r="C5" s="982"/>
      <c r="D5" s="982"/>
      <c r="E5" s="982"/>
      <c r="F5" s="21"/>
      <c r="G5" s="20"/>
    </row>
    <row r="6" spans="1:11" ht="15.75">
      <c r="A6" s="314"/>
      <c r="B6" s="315" t="s">
        <v>445</v>
      </c>
      <c r="C6" s="301" t="str">
        <f>C35</f>
        <v>N-2</v>
      </c>
      <c r="D6" s="301" t="str">
        <f>D35</f>
        <v>N-1</v>
      </c>
      <c r="E6" s="301" t="str">
        <f>E35</f>
        <v>N</v>
      </c>
      <c r="F6" s="21"/>
      <c r="G6" s="20"/>
    </row>
    <row r="7" spans="1:11" ht="15.75">
      <c r="A7" s="316" t="s">
        <v>552</v>
      </c>
      <c r="B7" s="315" t="s">
        <v>553</v>
      </c>
      <c r="C7" s="304">
        <f>'Analiza financiara-extinsa'!B11-'Analiza financiara-extinsa'!B12-'Analiza financiara-extinsa'!B22</f>
        <v>0</v>
      </c>
      <c r="D7" s="304">
        <f>'Analiza financiara-extinsa'!C11-'Analiza financiara-extinsa'!C12-'Analiza financiara-extinsa'!C22</f>
        <v>0</v>
      </c>
      <c r="E7" s="304">
        <f>'Analiza financiara-extinsa'!D11-'Analiza financiara-extinsa'!D12-'Analiza financiara-extinsa'!D22</f>
        <v>0</v>
      </c>
      <c r="F7" s="74"/>
      <c r="G7" s="20"/>
    </row>
    <row r="8" spans="1:11" ht="15.75">
      <c r="A8" s="316" t="s">
        <v>446</v>
      </c>
      <c r="B8" s="315" t="s">
        <v>688</v>
      </c>
      <c r="C8" s="304">
        <f>'1 Bilant'!B77+'1 Bilant'!B50-'1 Bilant'!B20</f>
        <v>0</v>
      </c>
      <c r="D8" s="304">
        <f>'1 Bilant'!C77+'1 Bilant'!C50-'1 Bilant'!C20</f>
        <v>0</v>
      </c>
      <c r="E8" s="304">
        <f>'1 Bilant'!D77+'1 Bilant'!D50-'1 Bilant'!D20</f>
        <v>0</v>
      </c>
      <c r="F8" s="21"/>
      <c r="G8" s="20"/>
    </row>
    <row r="9" spans="1:11" ht="15.75">
      <c r="A9" s="317" t="s">
        <v>447</v>
      </c>
      <c r="B9" s="315" t="s">
        <v>448</v>
      </c>
      <c r="C9" s="304">
        <f>('Analiza financiara-extinsa'!B6-'Analiza financiara-extinsa'!B10)-('Analiza financiara-extinsa'!B12-'Analiza financiara-extinsa'!B16-'Analiza financiara-extinsa'!B17)</f>
        <v>0</v>
      </c>
      <c r="D9" s="304">
        <f>('Analiza financiara-extinsa'!C6-'Analiza financiara-extinsa'!C10)-('Analiza financiara-extinsa'!C12-'Analiza financiara-extinsa'!C16-'Analiza financiara-extinsa'!C17)</f>
        <v>0</v>
      </c>
      <c r="E9" s="304">
        <f>('Analiza financiara-extinsa'!D6-'Analiza financiara-extinsa'!D10)-('Analiza financiara-extinsa'!D12-'Analiza financiara-extinsa'!D16-'Analiza financiara-extinsa'!D17)</f>
        <v>0</v>
      </c>
      <c r="F9" s="21"/>
      <c r="G9" s="20"/>
    </row>
    <row r="10" spans="1:11" ht="15.75">
      <c r="A10" s="317" t="s">
        <v>449</v>
      </c>
      <c r="B10" s="315" t="s">
        <v>452</v>
      </c>
      <c r="C10" s="304">
        <f>C8-C9</f>
        <v>0</v>
      </c>
      <c r="D10" s="304">
        <f>D8-D9</f>
        <v>0</v>
      </c>
      <c r="E10" s="304">
        <f>E8-E9</f>
        <v>0</v>
      </c>
      <c r="F10" s="21"/>
      <c r="G10" s="20"/>
    </row>
    <row r="11" spans="1:11" ht="15.75">
      <c r="A11" s="317" t="s">
        <v>353</v>
      </c>
      <c r="B11" s="315" t="s">
        <v>870</v>
      </c>
      <c r="C11" s="304"/>
      <c r="D11" s="304">
        <f>D10-C10</f>
        <v>0</v>
      </c>
      <c r="E11" s="304">
        <f>E10-D10</f>
        <v>0</v>
      </c>
      <c r="F11" s="21"/>
      <c r="G11" s="20"/>
    </row>
    <row r="12" spans="1:11" ht="15.75">
      <c r="A12" s="317" t="s">
        <v>453</v>
      </c>
      <c r="B12" s="315" t="s">
        <v>354</v>
      </c>
      <c r="C12" s="318" t="str">
        <f>IFERROR(C9/C8,"")</f>
        <v/>
      </c>
      <c r="D12" s="318" t="str">
        <f>IFERROR(D9/D8,"")</f>
        <v/>
      </c>
      <c r="E12" s="318" t="str">
        <f>IFERROR(E9/E8,"")</f>
        <v/>
      </c>
      <c r="F12" s="21"/>
      <c r="G12" s="20"/>
    </row>
    <row r="13" spans="1:11" ht="15.75">
      <c r="A13" s="244"/>
      <c r="B13" s="253"/>
      <c r="C13" s="245"/>
      <c r="D13" s="245"/>
      <c r="E13" s="245"/>
      <c r="F13" s="21"/>
      <c r="G13" s="20"/>
    </row>
    <row r="14" spans="1:11" ht="20.25">
      <c r="A14" s="980" t="s">
        <v>439</v>
      </c>
      <c r="B14" s="980"/>
      <c r="C14" s="980"/>
      <c r="D14" s="980"/>
      <c r="E14" s="980"/>
      <c r="F14" s="21"/>
      <c r="G14" s="20"/>
      <c r="H14" s="18"/>
      <c r="I14" s="533"/>
      <c r="J14" s="533"/>
      <c r="K14" s="533"/>
    </row>
    <row r="15" spans="1:11" ht="117" customHeight="1">
      <c r="A15" s="982" t="s">
        <v>872</v>
      </c>
      <c r="B15" s="982"/>
      <c r="C15" s="982"/>
      <c r="D15" s="982"/>
      <c r="E15" s="982"/>
      <c r="F15" s="21"/>
      <c r="G15" s="20"/>
      <c r="H15" s="18"/>
      <c r="I15" s="533"/>
      <c r="J15" s="533"/>
      <c r="K15" s="533"/>
    </row>
    <row r="16" spans="1:11" ht="15.75">
      <c r="A16" s="325"/>
      <c r="B16" s="315" t="s">
        <v>445</v>
      </c>
      <c r="C16" s="301" t="str">
        <f>C6</f>
        <v>N-2</v>
      </c>
      <c r="D16" s="301" t="str">
        <f>D6</f>
        <v>N-1</v>
      </c>
      <c r="E16" s="301" t="str">
        <f>E6</f>
        <v>N</v>
      </c>
      <c r="F16" s="21"/>
      <c r="G16" s="20"/>
      <c r="H16" s="18"/>
      <c r="I16" s="533"/>
      <c r="J16" s="533"/>
      <c r="K16" s="533"/>
    </row>
    <row r="17" spans="1:11" ht="15.75">
      <c r="A17" s="317" t="str">
        <f>'2 Cont RP'!A15</f>
        <v xml:space="preserve">TOTAL VENITURI OPERAŢIONALE </v>
      </c>
      <c r="B17" s="315"/>
      <c r="C17" s="304">
        <f>'Analiza financiara-extinsa'!B31</f>
        <v>0</v>
      </c>
      <c r="D17" s="304">
        <f>'Analiza financiara-extinsa'!C31</f>
        <v>0</v>
      </c>
      <c r="E17" s="304">
        <f>'Analiza financiara-extinsa'!D31</f>
        <v>0</v>
      </c>
      <c r="F17" s="21"/>
      <c r="G17" s="20"/>
      <c r="H17" s="18"/>
      <c r="I17" s="533"/>
      <c r="J17" s="533"/>
      <c r="K17" s="533"/>
    </row>
    <row r="18" spans="1:11" ht="15.75">
      <c r="A18" s="317" t="str">
        <f>'2 Cont RP'!A22</f>
        <v>TOTAL CHELTUIELI OPERAŢIONALE</v>
      </c>
      <c r="B18" s="315"/>
      <c r="C18" s="304">
        <f>'Analiza financiara-extinsa'!B32</f>
        <v>0</v>
      </c>
      <c r="D18" s="304">
        <f>'Analiza financiara-extinsa'!C32</f>
        <v>0</v>
      </c>
      <c r="E18" s="304">
        <f>'Analiza financiara-extinsa'!D32</f>
        <v>0</v>
      </c>
      <c r="F18" s="21"/>
      <c r="G18" s="20"/>
      <c r="H18" s="18"/>
      <c r="I18" s="533"/>
      <c r="J18" s="533"/>
      <c r="K18" s="533"/>
    </row>
    <row r="19" spans="1:11" s="489" customFormat="1" ht="15.75">
      <c r="A19" s="325" t="str">
        <f>'2 Cont RP'!A23</f>
        <v xml:space="preserve">REZULTATUL DIN ACTIVITATEA OPERAŢIONALĂ </v>
      </c>
      <c r="B19" s="534" t="s">
        <v>689</v>
      </c>
      <c r="C19" s="297">
        <f>'Analiza financiara-extinsa'!B33</f>
        <v>0</v>
      </c>
      <c r="D19" s="297">
        <f>'Analiza financiara-extinsa'!C33</f>
        <v>0</v>
      </c>
      <c r="E19" s="297">
        <f>'Analiza financiara-extinsa'!D33</f>
        <v>0</v>
      </c>
      <c r="F19" s="68"/>
      <c r="G19" s="18"/>
      <c r="H19" s="18"/>
      <c r="I19" s="533"/>
      <c r="J19" s="533"/>
      <c r="K19" s="533"/>
    </row>
    <row r="20" spans="1:11" ht="15.75">
      <c r="A20" s="317" t="str">
        <f>'2 Cont RP'!A26</f>
        <v>VENITURI FINANCIARE</v>
      </c>
      <c r="B20" s="315"/>
      <c r="C20" s="304">
        <f>'Analiza financiara-extinsa'!B34</f>
        <v>0</v>
      </c>
      <c r="D20" s="304">
        <f>'Analiza financiara-extinsa'!C34</f>
        <v>0</v>
      </c>
      <c r="E20" s="304">
        <f>'Analiza financiara-extinsa'!D34</f>
        <v>0</v>
      </c>
      <c r="F20" s="21"/>
      <c r="G20" s="20"/>
      <c r="H20" s="18"/>
      <c r="I20" s="533"/>
      <c r="J20" s="533"/>
      <c r="K20" s="533"/>
    </row>
    <row r="21" spans="1:11" ht="15.75">
      <c r="A21" s="317" t="str">
        <f>'2 Cont RP'!A27</f>
        <v>CHELTUIELI FINANCIARE</v>
      </c>
      <c r="B21" s="315"/>
      <c r="C21" s="304">
        <f>'Analiza financiara-extinsa'!B35</f>
        <v>0</v>
      </c>
      <c r="D21" s="304">
        <f>'Analiza financiara-extinsa'!C35</f>
        <v>0</v>
      </c>
      <c r="E21" s="304">
        <f>'Analiza financiara-extinsa'!D35</f>
        <v>0</v>
      </c>
      <c r="F21" s="21"/>
      <c r="G21" s="20"/>
      <c r="H21" s="18"/>
      <c r="I21" s="533"/>
      <c r="J21" s="533"/>
      <c r="K21" s="533"/>
    </row>
    <row r="22" spans="1:11" s="489" customFormat="1" ht="15.75">
      <c r="A22" s="325" t="str">
        <f>'2 Cont RP'!A28</f>
        <v>REZULTATUL DIN ACTIVITATEA FINANCIARĂ</v>
      </c>
      <c r="B22" s="534" t="s">
        <v>454</v>
      </c>
      <c r="C22" s="297">
        <f>'Analiza financiara-extinsa'!B36</f>
        <v>0</v>
      </c>
      <c r="D22" s="297">
        <f>'Analiza financiara-extinsa'!C36</f>
        <v>0</v>
      </c>
      <c r="E22" s="297">
        <f>'Analiza financiara-extinsa'!D36</f>
        <v>0</v>
      </c>
      <c r="F22" s="68"/>
      <c r="G22" s="18"/>
      <c r="H22" s="18"/>
      <c r="I22" s="533"/>
      <c r="J22" s="533"/>
      <c r="K22" s="533"/>
    </row>
    <row r="23" spans="1:11" s="489" customFormat="1" ht="31.5">
      <c r="A23" s="325" t="str">
        <f>'2 Cont RP'!A31</f>
        <v xml:space="preserve">REZULTATUL DIN ACTIVITATEA CURENTĂ </v>
      </c>
      <c r="B23" s="534" t="s">
        <v>690</v>
      </c>
      <c r="C23" s="297">
        <f>'Analiza financiara-extinsa'!B37</f>
        <v>0</v>
      </c>
      <c r="D23" s="297">
        <f>'Analiza financiara-extinsa'!C37</f>
        <v>0</v>
      </c>
      <c r="E23" s="297">
        <f>'Analiza financiara-extinsa'!D37</f>
        <v>0</v>
      </c>
      <c r="F23" s="68"/>
      <c r="G23" s="18"/>
      <c r="H23" s="18"/>
      <c r="I23" s="533"/>
      <c r="J23" s="533"/>
      <c r="K23" s="533"/>
    </row>
    <row r="24" spans="1:11" ht="15.75">
      <c r="A24" s="317" t="str">
        <f>'2 Cont RP'!A34</f>
        <v>VENITURI EXTRAORDINARE</v>
      </c>
      <c r="B24" s="315"/>
      <c r="C24" s="304">
        <f>'Analiza financiara-extinsa'!B38</f>
        <v>0</v>
      </c>
      <c r="D24" s="304">
        <f>'Analiza financiara-extinsa'!C38</f>
        <v>0</v>
      </c>
      <c r="E24" s="304">
        <f>'Analiza financiara-extinsa'!D38</f>
        <v>0</v>
      </c>
      <c r="F24" s="21"/>
      <c r="G24" s="20"/>
      <c r="H24" s="18"/>
      <c r="I24" s="533"/>
      <c r="J24" s="533"/>
      <c r="K24" s="533"/>
    </row>
    <row r="25" spans="1:11" ht="15.75">
      <c r="A25" s="317" t="str">
        <f>'2 Cont RP'!A35</f>
        <v>CHELTUIELI  EXTRAORDINARE</v>
      </c>
      <c r="B25" s="315"/>
      <c r="C25" s="304">
        <f>'Analiza financiara-extinsa'!B39</f>
        <v>0</v>
      </c>
      <c r="D25" s="304">
        <f>'Analiza financiara-extinsa'!C39</f>
        <v>0</v>
      </c>
      <c r="E25" s="304">
        <f>'Analiza financiara-extinsa'!D39</f>
        <v>0</v>
      </c>
      <c r="F25" s="21"/>
      <c r="G25" s="20"/>
      <c r="H25" s="18"/>
      <c r="I25" s="533"/>
      <c r="J25" s="533"/>
      <c r="K25" s="533"/>
    </row>
    <row r="26" spans="1:11" s="489" customFormat="1" ht="15.75">
      <c r="A26" s="325" t="str">
        <f>'2 Cont RP'!A36</f>
        <v xml:space="preserve">REZULTATUL DIN ACTIVITATEA EXTRAORDINARĂ </v>
      </c>
      <c r="B26" s="534" t="s">
        <v>455</v>
      </c>
      <c r="C26" s="297">
        <f>'Analiza financiara-extinsa'!B40</f>
        <v>0</v>
      </c>
      <c r="D26" s="297">
        <f>'Analiza financiara-extinsa'!C40</f>
        <v>0</v>
      </c>
      <c r="E26" s="297">
        <f>'Analiza financiara-extinsa'!D40</f>
        <v>0</v>
      </c>
      <c r="F26" s="68"/>
      <c r="G26" s="18"/>
      <c r="H26" s="18"/>
      <c r="I26" s="533"/>
      <c r="J26" s="533"/>
      <c r="K26" s="533"/>
    </row>
    <row r="27" spans="1:11" ht="15.75">
      <c r="A27" s="317" t="str">
        <f>'2 Cont RP'!A39</f>
        <v>VENITURI TOTALE</v>
      </c>
      <c r="B27" s="315"/>
      <c r="C27" s="304">
        <f>'Analiza financiara-extinsa'!B41</f>
        <v>0</v>
      </c>
      <c r="D27" s="304">
        <f>'Analiza financiara-extinsa'!C41</f>
        <v>0</v>
      </c>
      <c r="E27" s="304">
        <f>'Analiza financiara-extinsa'!D41</f>
        <v>0</v>
      </c>
      <c r="F27" s="21"/>
      <c r="G27" s="20"/>
      <c r="H27" s="18"/>
      <c r="I27" s="533"/>
      <c r="J27" s="533"/>
      <c r="K27" s="533"/>
    </row>
    <row r="28" spans="1:11" ht="15.75">
      <c r="A28" s="317" t="str">
        <f>'2 Cont RP'!A40</f>
        <v>CHELTUIELI TOTALE</v>
      </c>
      <c r="B28" s="315"/>
      <c r="C28" s="304">
        <f>'Analiza financiara-extinsa'!B42</f>
        <v>0</v>
      </c>
      <c r="D28" s="304">
        <f>'Analiza financiara-extinsa'!C42</f>
        <v>0</v>
      </c>
      <c r="E28" s="304">
        <f>'Analiza financiara-extinsa'!D42</f>
        <v>0</v>
      </c>
      <c r="F28" s="21"/>
      <c r="G28" s="20"/>
      <c r="H28" s="18"/>
      <c r="I28" s="533"/>
      <c r="J28" s="533"/>
      <c r="K28" s="533"/>
    </row>
    <row r="29" spans="1:11" s="489" customFormat="1" ht="15.75">
      <c r="A29" s="325" t="str">
        <f>'2 Cont RP'!A41</f>
        <v xml:space="preserve">REZULTATUL PATRIMONIAL AL EXERCIŢIULUI </v>
      </c>
      <c r="B29" s="534" t="s">
        <v>691</v>
      </c>
      <c r="C29" s="297">
        <f>'Analiza financiara-extinsa'!B43</f>
        <v>0</v>
      </c>
      <c r="D29" s="297">
        <f>'Analiza financiara-extinsa'!C43</f>
        <v>0</v>
      </c>
      <c r="E29" s="297">
        <f>'Analiza financiara-extinsa'!D43</f>
        <v>0</v>
      </c>
      <c r="F29" s="68"/>
      <c r="G29" s="18"/>
      <c r="H29" s="18"/>
      <c r="I29" s="533"/>
      <c r="J29" s="533"/>
      <c r="K29" s="533"/>
    </row>
    <row r="30" spans="1:11" ht="15.75">
      <c r="A30" s="244"/>
      <c r="B30" s="253"/>
      <c r="C30" s="245"/>
      <c r="D30" s="245"/>
      <c r="E30" s="245"/>
      <c r="F30" s="21"/>
      <c r="G30" s="20"/>
    </row>
    <row r="31" spans="1:11" ht="20.25">
      <c r="A31" s="980" t="s">
        <v>350</v>
      </c>
      <c r="B31" s="980"/>
      <c r="C31" s="980"/>
      <c r="D31" s="980"/>
      <c r="E31" s="980"/>
      <c r="F31" s="21"/>
      <c r="G31" s="20"/>
      <c r="H31" s="18"/>
      <c r="I31" s="533"/>
      <c r="J31" s="533"/>
      <c r="K31" s="533"/>
    </row>
    <row r="32" spans="1:11" ht="15.75">
      <c r="A32" s="63"/>
      <c r="B32" s="253"/>
      <c r="F32" s="21"/>
      <c r="G32" s="20"/>
    </row>
    <row r="33" spans="1:15" ht="19.5">
      <c r="A33" s="247" t="s">
        <v>351</v>
      </c>
      <c r="B33" s="255"/>
      <c r="C33" s="244"/>
      <c r="D33" s="244"/>
      <c r="E33" s="244"/>
      <c r="F33" s="21"/>
      <c r="G33" s="20"/>
    </row>
    <row r="34" spans="1:15" ht="66.75" customHeight="1">
      <c r="A34" s="982" t="s">
        <v>971</v>
      </c>
      <c r="B34" s="982"/>
      <c r="C34" s="982"/>
      <c r="D34" s="982"/>
      <c r="E34" s="982"/>
      <c r="F34" s="21"/>
      <c r="G34" s="20"/>
    </row>
    <row r="35" spans="1:15" ht="19.5">
      <c r="A35" s="319"/>
      <c r="B35" s="315" t="s">
        <v>445</v>
      </c>
      <c r="C35" s="301" t="str">
        <f>'1 Bilant'!B9</f>
        <v>N-2</v>
      </c>
      <c r="D35" s="301" t="str">
        <f>'1 Bilant'!C9</f>
        <v>N-1</v>
      </c>
      <c r="E35" s="301" t="str">
        <f>'1 Bilant'!D9</f>
        <v>N</v>
      </c>
      <c r="F35" s="21"/>
      <c r="G35" s="20"/>
    </row>
    <row r="36" spans="1:15" ht="15.75">
      <c r="A36" s="320" t="s">
        <v>692</v>
      </c>
      <c r="B36" s="315" t="s">
        <v>693</v>
      </c>
      <c r="C36" s="321" t="str">
        <f>IFERROR(C19/C$17,"")</f>
        <v/>
      </c>
      <c r="D36" s="321" t="str">
        <f>IFERROR(D19/D$17,"")</f>
        <v/>
      </c>
      <c r="E36" s="321" t="str">
        <f>IFERROR(E19/E$17,"")</f>
        <v/>
      </c>
      <c r="F36" s="21"/>
      <c r="G36" s="20"/>
    </row>
    <row r="37" spans="1:15" ht="15.75">
      <c r="A37" s="320" t="s">
        <v>450</v>
      </c>
      <c r="B37" s="315" t="s">
        <v>694</v>
      </c>
      <c r="C37" s="321" t="str">
        <f t="shared" ref="C37:E38" si="0">IFERROR(C22/C$17,"")</f>
        <v/>
      </c>
      <c r="D37" s="321" t="str">
        <f t="shared" si="0"/>
        <v/>
      </c>
      <c r="E37" s="321" t="str">
        <f t="shared" si="0"/>
        <v/>
      </c>
      <c r="F37" s="21"/>
      <c r="G37" s="20"/>
    </row>
    <row r="38" spans="1:15" ht="15.75">
      <c r="A38" s="320" t="s">
        <v>695</v>
      </c>
      <c r="B38" s="315" t="s">
        <v>696</v>
      </c>
      <c r="C38" s="321" t="str">
        <f t="shared" si="0"/>
        <v/>
      </c>
      <c r="D38" s="321" t="str">
        <f t="shared" si="0"/>
        <v/>
      </c>
      <c r="E38" s="321" t="str">
        <f t="shared" si="0"/>
        <v/>
      </c>
      <c r="F38" s="21"/>
      <c r="G38" s="20"/>
    </row>
    <row r="39" spans="1:15" ht="15.75">
      <c r="A39" s="320" t="s">
        <v>451</v>
      </c>
      <c r="B39" s="315" t="s">
        <v>697</v>
      </c>
      <c r="C39" s="321" t="str">
        <f>IFERROR(C26/C$17,"")</f>
        <v/>
      </c>
      <c r="D39" s="321" t="str">
        <f>IFERROR(D26/D$17,"")</f>
        <v/>
      </c>
      <c r="E39" s="321" t="str">
        <f>IFERROR(E26/E$17,"")</f>
        <v/>
      </c>
      <c r="F39" s="21"/>
      <c r="G39" s="20"/>
    </row>
    <row r="40" spans="1:15" ht="15.75">
      <c r="A40" s="320" t="s">
        <v>698</v>
      </c>
      <c r="B40" s="315" t="s">
        <v>699</v>
      </c>
      <c r="C40" s="321" t="str">
        <f>IFERROR(C29/C$17,"")</f>
        <v/>
      </c>
      <c r="D40" s="321" t="str">
        <f>IFERROR(D29/D$17,"")</f>
        <v/>
      </c>
      <c r="E40" s="321" t="str">
        <f>IFERROR(E29/E$17,"")</f>
        <v/>
      </c>
      <c r="F40" s="21"/>
      <c r="G40" s="20"/>
    </row>
    <row r="41" spans="1:15" ht="15.75">
      <c r="B41" s="252"/>
      <c r="C41" s="249"/>
      <c r="D41" s="249"/>
      <c r="E41" s="249"/>
      <c r="F41" s="21"/>
      <c r="G41" s="20"/>
    </row>
    <row r="42" spans="1:15" s="491" customFormat="1" ht="15.75">
      <c r="A42" s="251"/>
      <c r="B42" s="256"/>
      <c r="C42" s="251"/>
      <c r="D42" s="251"/>
      <c r="E42" s="251"/>
      <c r="F42" s="24"/>
      <c r="G42" s="24"/>
      <c r="L42" s="24"/>
      <c r="M42" s="20"/>
      <c r="N42" s="20"/>
      <c r="O42" s="20"/>
    </row>
    <row r="43" spans="1:15" s="491" customFormat="1" ht="15.75" hidden="1">
      <c r="A43" s="27" t="s">
        <v>700</v>
      </c>
      <c r="B43" s="252"/>
      <c r="C43" s="67"/>
      <c r="D43" s="67"/>
      <c r="E43" s="67"/>
      <c r="F43" s="24"/>
      <c r="G43" s="24"/>
      <c r="H43" s="24"/>
      <c r="I43" s="24"/>
      <c r="J43" s="24"/>
      <c r="K43" s="24"/>
      <c r="L43" s="24"/>
    </row>
    <row r="44" spans="1:15" s="491" customFormat="1" ht="15.75" hidden="1">
      <c r="A44" s="25" t="s">
        <v>357</v>
      </c>
      <c r="B44" s="252" t="s">
        <v>701</v>
      </c>
      <c r="C44" s="249" t="str">
        <f>IFERROR('1 Bilant'!B44/'2 Cont RP'!B15,"")</f>
        <v/>
      </c>
      <c r="D44" s="249" t="str">
        <f>IFERROR('1 Bilant'!C44/'2 Cont RP'!C15,"")</f>
        <v/>
      </c>
      <c r="E44" s="249" t="str">
        <f>IFERROR('1 Bilant'!D44/'2 Cont RP'!D15,"")</f>
        <v/>
      </c>
      <c r="F44" s="24"/>
      <c r="G44" s="24"/>
      <c r="H44" s="24"/>
      <c r="I44" s="24"/>
      <c r="J44" s="24"/>
      <c r="K44" s="24"/>
      <c r="L44" s="24"/>
    </row>
    <row r="45" spans="1:15" s="491" customFormat="1" ht="15.75" hidden="1">
      <c r="A45" s="25" t="s">
        <v>702</v>
      </c>
      <c r="B45" s="252" t="s">
        <v>703</v>
      </c>
      <c r="C45" s="249" t="str">
        <f>IFERROR('1 Bilant'!B20/'2 Cont RP'!B15,"")</f>
        <v/>
      </c>
      <c r="D45" s="249" t="str">
        <f>IFERROR('1 Bilant'!C20/'2 Cont RP'!C15,"")</f>
        <v/>
      </c>
      <c r="E45" s="249" t="str">
        <f>IFERROR('1 Bilant'!D20/'2 Cont RP'!D15,"")</f>
        <v/>
      </c>
      <c r="F45" s="24"/>
      <c r="G45" s="24"/>
      <c r="H45" s="24"/>
      <c r="I45" s="24"/>
      <c r="J45" s="24"/>
      <c r="K45" s="24"/>
      <c r="L45" s="24"/>
    </row>
    <row r="46" spans="1:15" s="491" customFormat="1" ht="15.75" hidden="1">
      <c r="A46" s="25" t="s">
        <v>358</v>
      </c>
      <c r="B46" s="252" t="s">
        <v>704</v>
      </c>
      <c r="C46" s="249" t="str">
        <f>IFERROR('1 Bilant'!B43/'2 Cont RP'!B15,"")</f>
        <v/>
      </c>
      <c r="D46" s="249" t="str">
        <f>IFERROR('1 Bilant'!C43/'2 Cont RP'!C15,"")</f>
        <v/>
      </c>
      <c r="E46" s="249" t="str">
        <f>IFERROR('1 Bilant'!D43/'2 Cont RP'!D15,"")</f>
        <v/>
      </c>
      <c r="F46" s="24"/>
      <c r="G46" s="24"/>
      <c r="H46" s="24"/>
      <c r="I46" s="24"/>
      <c r="J46" s="24"/>
      <c r="K46" s="24"/>
      <c r="L46" s="24"/>
    </row>
    <row r="47" spans="1:15" s="491" customFormat="1" ht="15.75" hidden="1">
      <c r="A47" s="25" t="s">
        <v>359</v>
      </c>
      <c r="B47" s="252" t="s">
        <v>705</v>
      </c>
      <c r="C47" s="249" t="str">
        <f>IFERROR('1 Bilant'!B22/'2 Cont RP'!B15,"")</f>
        <v/>
      </c>
      <c r="D47" s="249" t="str">
        <f>IFERROR('1 Bilant'!C22/'2 Cont RP'!C15,"")</f>
        <v/>
      </c>
      <c r="E47" s="249" t="str">
        <f>IFERROR('1 Bilant'!D22/'2 Cont RP'!D15,"")</f>
        <v/>
      </c>
      <c r="F47" s="24"/>
      <c r="G47" s="24"/>
      <c r="H47" s="24"/>
      <c r="I47" s="24"/>
      <c r="J47" s="24"/>
      <c r="K47" s="24"/>
      <c r="L47" s="24"/>
    </row>
    <row r="48" spans="1:15" s="491" customFormat="1" ht="15.75" hidden="1">
      <c r="A48" s="25" t="s">
        <v>360</v>
      </c>
      <c r="B48" s="252" t="s">
        <v>706</v>
      </c>
      <c r="C48" s="249" t="str">
        <f>IFERROR('1 Bilant'!B23/'2 Cont RP'!B15,"")</f>
        <v/>
      </c>
      <c r="D48" s="249" t="str">
        <f>IFERROR('1 Bilant'!C23/'2 Cont RP'!C15,"")</f>
        <v/>
      </c>
      <c r="E48" s="249" t="str">
        <f>IFERROR('1 Bilant'!D23/'2 Cont RP'!D15,"")</f>
        <v/>
      </c>
      <c r="F48" s="24"/>
      <c r="G48" s="24"/>
      <c r="H48" s="24"/>
      <c r="I48" s="24"/>
      <c r="J48" s="24"/>
      <c r="K48" s="24"/>
      <c r="L48" s="24"/>
    </row>
    <row r="49" spans="1:12" s="491" customFormat="1" ht="15.75" hidden="1">
      <c r="A49" s="25" t="s">
        <v>361</v>
      </c>
      <c r="B49" s="252" t="s">
        <v>707</v>
      </c>
      <c r="C49" s="249" t="str">
        <f>IFERROR('1 Bilant'!B52/'2 Cont RP'!B15,"")</f>
        <v/>
      </c>
      <c r="D49" s="249" t="str">
        <f>IFERROR('1 Bilant'!C52/'2 Cont RP'!C15,"")</f>
        <v/>
      </c>
      <c r="E49" s="249" t="str">
        <f>IFERROR('1 Bilant'!D52/'2 Cont RP'!D15,"")</f>
        <v/>
      </c>
      <c r="F49" s="24"/>
      <c r="G49" s="24"/>
      <c r="H49" s="24"/>
      <c r="I49" s="24"/>
      <c r="J49" s="24"/>
      <c r="K49" s="24"/>
      <c r="L49" s="24"/>
    </row>
    <row r="50" spans="1:12" s="491" customFormat="1" ht="15.75" hidden="1">
      <c r="A50" s="246" t="s">
        <v>362</v>
      </c>
      <c r="B50" s="254" t="s">
        <v>708</v>
      </c>
      <c r="C50" s="250" t="str">
        <f>IFERROR('Analiza financiara-extinsa'!B10/'2 Cont RP'!B15,"")</f>
        <v/>
      </c>
      <c r="D50" s="250" t="str">
        <f>IFERROR('Analiza financiara-extinsa'!C10/'2 Cont RP'!C15,"")</f>
        <v/>
      </c>
      <c r="E50" s="250" t="str">
        <f>IFERROR('Analiza financiara-extinsa'!D10/'2 Cont RP'!D15,"")</f>
        <v/>
      </c>
      <c r="F50" s="24"/>
      <c r="G50" s="24"/>
      <c r="H50" s="24"/>
      <c r="I50" s="24"/>
      <c r="J50" s="24"/>
      <c r="K50" s="24"/>
      <c r="L50" s="24"/>
    </row>
    <row r="51" spans="1:12" s="491" customFormat="1" ht="15.75">
      <c r="A51" s="251"/>
      <c r="B51" s="256"/>
      <c r="C51" s="251"/>
      <c r="D51" s="251"/>
      <c r="E51" s="251"/>
      <c r="F51" s="24"/>
      <c r="G51" s="24"/>
      <c r="H51" s="24"/>
      <c r="I51" s="24"/>
      <c r="J51" s="24"/>
      <c r="K51" s="24"/>
      <c r="L51" s="24"/>
    </row>
    <row r="52" spans="1:12" ht="20.25">
      <c r="A52" s="980" t="s">
        <v>355</v>
      </c>
      <c r="B52" s="980"/>
      <c r="C52" s="980"/>
      <c r="D52" s="980"/>
      <c r="E52" s="980"/>
      <c r="F52" s="26"/>
      <c r="G52" s="26"/>
      <c r="H52" s="26"/>
      <c r="I52" s="26"/>
      <c r="J52" s="26"/>
      <c r="K52" s="26"/>
      <c r="L52" s="26"/>
    </row>
    <row r="53" spans="1:12" ht="47.25" customHeight="1">
      <c r="A53" s="982" t="s">
        <v>873</v>
      </c>
      <c r="B53" s="982"/>
      <c r="C53" s="982"/>
      <c r="D53" s="982"/>
      <c r="E53" s="982"/>
      <c r="F53" s="26"/>
      <c r="G53" s="26"/>
      <c r="H53" s="26"/>
      <c r="I53" s="26"/>
      <c r="J53" s="26"/>
      <c r="K53" s="26"/>
      <c r="L53" s="26"/>
    </row>
    <row r="54" spans="1:12" ht="15.75">
      <c r="A54" s="322"/>
      <c r="B54" s="315" t="s">
        <v>445</v>
      </c>
      <c r="C54" s="301" t="str">
        <f>C6</f>
        <v>N-2</v>
      </c>
      <c r="D54" s="301" t="str">
        <f>D6</f>
        <v>N-1</v>
      </c>
      <c r="E54" s="301" t="str">
        <f>E6</f>
        <v>N</v>
      </c>
      <c r="F54" s="267"/>
      <c r="G54" s="26"/>
      <c r="H54" s="26"/>
      <c r="I54" s="26"/>
      <c r="J54" s="26"/>
      <c r="K54" s="26"/>
      <c r="L54" s="26"/>
    </row>
    <row r="55" spans="1:12" ht="15.75">
      <c r="A55" s="317" t="s">
        <v>459</v>
      </c>
      <c r="B55" s="315" t="s">
        <v>456</v>
      </c>
      <c r="C55" s="323" t="str">
        <f>IFERROR('1 Bilant'!B43/'1 Bilant'!B68,"")</f>
        <v/>
      </c>
      <c r="D55" s="323" t="str">
        <f>IFERROR('1 Bilant'!C43/'1 Bilant'!C68,"")</f>
        <v/>
      </c>
      <c r="E55" s="323" t="str">
        <f>IFERROR('1 Bilant'!D43/'1 Bilant'!D68,"")</f>
        <v/>
      </c>
      <c r="F55" s="268"/>
      <c r="G55" s="26"/>
      <c r="H55" s="26"/>
      <c r="I55" s="26"/>
      <c r="J55" s="26"/>
      <c r="K55" s="26"/>
      <c r="L55" s="26"/>
    </row>
    <row r="56" spans="1:12" ht="15.75">
      <c r="A56" s="317" t="s">
        <v>460</v>
      </c>
      <c r="B56" s="315" t="s">
        <v>457</v>
      </c>
      <c r="C56" s="323" t="str">
        <f>IFERROR(('1 Bilant'!B43-'1 Bilant'!B22)/'1 Bilant'!B68,"")</f>
        <v/>
      </c>
      <c r="D56" s="323" t="str">
        <f>IFERROR(('1 Bilant'!C43-'1 Bilant'!C22)/'1 Bilant'!C68,"")</f>
        <v/>
      </c>
      <c r="E56" s="323" t="str">
        <f>IFERROR(('1 Bilant'!D43-'1 Bilant'!D22)/'1 Bilant'!D68,"")</f>
        <v/>
      </c>
      <c r="F56" s="26"/>
      <c r="G56" s="26"/>
      <c r="H56" s="26"/>
      <c r="I56" s="26"/>
      <c r="J56" s="26"/>
      <c r="K56" s="26"/>
      <c r="L56" s="26"/>
    </row>
    <row r="57" spans="1:12" ht="15.75">
      <c r="A57" s="317" t="s">
        <v>709</v>
      </c>
      <c r="B57" s="315" t="s">
        <v>458</v>
      </c>
      <c r="C57" s="323" t="str">
        <f>IFERROR('Analiza financiara-extinsa'!B10/'Analiza financiara-extinsa'!B12,"")</f>
        <v/>
      </c>
      <c r="D57" s="323" t="str">
        <f>IFERROR('Analiza financiara-extinsa'!C10/'Analiza financiara-extinsa'!C12,"")</f>
        <v/>
      </c>
      <c r="E57" s="323" t="str">
        <f>IFERROR('Analiza financiara-extinsa'!D10/'Analiza financiara-extinsa'!D12,"")</f>
        <v/>
      </c>
      <c r="F57" s="26"/>
      <c r="G57" s="26"/>
      <c r="H57" s="26"/>
      <c r="I57" s="26"/>
      <c r="J57" s="26"/>
      <c r="K57" s="26"/>
      <c r="L57" s="26"/>
    </row>
    <row r="58" spans="1:12" ht="15.75">
      <c r="A58" s="251"/>
      <c r="C58" s="25"/>
      <c r="D58" s="25"/>
      <c r="E58" s="25"/>
      <c r="F58" s="26"/>
      <c r="G58" s="26"/>
      <c r="H58" s="26"/>
      <c r="I58" s="26"/>
      <c r="J58" s="26"/>
      <c r="K58" s="26"/>
      <c r="L58" s="26"/>
    </row>
    <row r="59" spans="1:12" ht="20.25">
      <c r="A59" s="980" t="s">
        <v>440</v>
      </c>
      <c r="B59" s="980"/>
      <c r="C59" s="980"/>
      <c r="D59" s="980"/>
      <c r="E59" s="980"/>
      <c r="F59" s="26"/>
      <c r="G59" s="26"/>
      <c r="H59" s="26"/>
      <c r="I59" s="26"/>
      <c r="J59" s="26"/>
      <c r="K59" s="26"/>
      <c r="L59" s="26"/>
    </row>
    <row r="60" spans="1:12" ht="74.25" customHeight="1">
      <c r="A60" s="982" t="s">
        <v>874</v>
      </c>
      <c r="B60" s="982"/>
      <c r="C60" s="982"/>
      <c r="D60" s="982"/>
      <c r="E60" s="982"/>
      <c r="F60" s="26"/>
      <c r="G60" s="26"/>
      <c r="H60" s="26"/>
      <c r="I60" s="26"/>
      <c r="J60" s="26"/>
      <c r="K60" s="26"/>
      <c r="L60" s="26"/>
    </row>
    <row r="61" spans="1:12" ht="15.75">
      <c r="A61" s="322"/>
      <c r="B61" s="315" t="s">
        <v>445</v>
      </c>
      <c r="C61" s="301" t="str">
        <f>C54</f>
        <v>N-2</v>
      </c>
      <c r="D61" s="301" t="str">
        <f>D54</f>
        <v>N-1</v>
      </c>
      <c r="E61" s="301" t="str">
        <f>E54</f>
        <v>N</v>
      </c>
      <c r="F61" s="26"/>
      <c r="G61" s="26"/>
      <c r="H61" s="26"/>
      <c r="I61" s="26"/>
      <c r="J61" s="26"/>
      <c r="K61" s="26"/>
      <c r="L61" s="26"/>
    </row>
    <row r="62" spans="1:12" ht="15.75">
      <c r="A62" s="317" t="s">
        <v>464</v>
      </c>
      <c r="B62" s="315" t="s">
        <v>466</v>
      </c>
      <c r="C62" s="321" t="str">
        <f>IFERROR('1 Bilant'!B77/'1 Bilant'!B44,"")</f>
        <v/>
      </c>
      <c r="D62" s="321" t="str">
        <f>IFERROR('1 Bilant'!C77/'1 Bilant'!C44,"")</f>
        <v/>
      </c>
      <c r="E62" s="321" t="str">
        <f>IFERROR('1 Bilant'!D77/'1 Bilant'!D44,"")</f>
        <v/>
      </c>
      <c r="F62" s="26"/>
      <c r="G62" s="26"/>
      <c r="H62" s="26"/>
      <c r="I62" s="26"/>
      <c r="J62" s="26"/>
      <c r="K62" s="26"/>
      <c r="L62" s="26"/>
    </row>
    <row r="63" spans="1:12" ht="15.75">
      <c r="A63" s="317" t="s">
        <v>465</v>
      </c>
      <c r="B63" s="315" t="s">
        <v>710</v>
      </c>
      <c r="C63" s="324" t="str">
        <f>IFERROR('1 Bilant'!B50/'1 Bilant'!B77,"")</f>
        <v/>
      </c>
      <c r="D63" s="324" t="str">
        <f>IFERROR('1 Bilant'!C50/'1 Bilant'!C77,"")</f>
        <v/>
      </c>
      <c r="E63" s="324" t="str">
        <f>IFERROR('1 Bilant'!D50/'1 Bilant'!D77,"")</f>
        <v/>
      </c>
      <c r="F63" s="26"/>
      <c r="G63" s="26"/>
      <c r="H63" s="26"/>
      <c r="I63" s="26"/>
      <c r="J63" s="26"/>
      <c r="K63" s="26"/>
      <c r="L63" s="26"/>
    </row>
    <row r="64" spans="1:12" ht="15.75">
      <c r="A64" s="317" t="s">
        <v>463</v>
      </c>
      <c r="B64" s="315" t="s">
        <v>711</v>
      </c>
      <c r="C64" s="321" t="str">
        <f>IFERROR('1 Bilant'!B50/'1 Bilant'!B44,"")</f>
        <v/>
      </c>
      <c r="D64" s="321" t="str">
        <f>IFERROR('1 Bilant'!C50/'1 Bilant'!C44,"")</f>
        <v/>
      </c>
      <c r="E64" s="321" t="str">
        <f>IFERROR('1 Bilant'!D50/'1 Bilant'!D44,"")</f>
        <v/>
      </c>
      <c r="F64" s="26"/>
      <c r="G64" s="26"/>
      <c r="H64" s="26"/>
      <c r="I64" s="26"/>
      <c r="J64" s="26"/>
      <c r="K64" s="26"/>
      <c r="L64" s="26"/>
    </row>
    <row r="65" spans="1:12" ht="15.75">
      <c r="A65" s="317" t="s">
        <v>462</v>
      </c>
      <c r="B65" s="315" t="s">
        <v>712</v>
      </c>
      <c r="C65" s="321" t="str">
        <f>IFERROR('1 Bilant'!B68/'1 Bilant'!B44,"")</f>
        <v/>
      </c>
      <c r="D65" s="321" t="str">
        <f>IFERROR('1 Bilant'!C68/'1 Bilant'!C44,"")</f>
        <v/>
      </c>
      <c r="E65" s="321" t="str">
        <f>IFERROR('1 Bilant'!D68/'1 Bilant'!D44,"")</f>
        <v/>
      </c>
      <c r="F65" s="26"/>
      <c r="G65" s="26"/>
      <c r="H65" s="26"/>
      <c r="I65" s="26"/>
      <c r="J65" s="26"/>
      <c r="K65" s="26"/>
      <c r="L65" s="26"/>
    </row>
    <row r="66" spans="1:12" ht="15.75">
      <c r="A66" s="317" t="s">
        <v>461</v>
      </c>
      <c r="B66" s="315" t="s">
        <v>467</v>
      </c>
      <c r="C66" s="321" t="str">
        <f>IFERROR(('Analiza financiara-extinsa'!B12+'Analiza financiara-extinsa'!B22)/'Analiza financiara-extinsa'!B11,"")</f>
        <v/>
      </c>
      <c r="D66" s="321" t="str">
        <f>IFERROR(('Analiza financiara-extinsa'!C12+'Analiza financiara-extinsa'!C22)/'Analiza financiara-extinsa'!C11,"")</f>
        <v/>
      </c>
      <c r="E66" s="321" t="str">
        <f>IFERROR(('Analiza financiara-extinsa'!D12+'Analiza financiara-extinsa'!D22)/'Analiza financiara-extinsa'!D11,"")</f>
        <v/>
      </c>
      <c r="F66" s="26"/>
      <c r="G66" s="26"/>
      <c r="H66" s="26"/>
      <c r="I66" s="26"/>
      <c r="J66" s="26"/>
      <c r="K66" s="26"/>
      <c r="L66" s="26"/>
    </row>
    <row r="67" spans="1:12" ht="15.75">
      <c r="A67" s="67"/>
      <c r="B67" s="252"/>
      <c r="C67" s="67"/>
      <c r="D67" s="67"/>
      <c r="E67" s="67"/>
      <c r="F67" s="26"/>
      <c r="G67" s="26"/>
      <c r="H67" s="26"/>
      <c r="I67" s="26"/>
      <c r="J67" s="26"/>
      <c r="K67" s="26"/>
      <c r="L67" s="26"/>
    </row>
    <row r="68" spans="1:12" ht="20.25">
      <c r="A68" s="980" t="s">
        <v>875</v>
      </c>
      <c r="B68" s="980"/>
      <c r="C68" s="980"/>
      <c r="D68" s="980"/>
      <c r="E68" s="980"/>
      <c r="F68" s="26"/>
      <c r="G68" s="26"/>
      <c r="H68" s="26"/>
      <c r="I68" s="26"/>
      <c r="J68" s="26"/>
      <c r="K68" s="26"/>
      <c r="L68" s="26"/>
    </row>
    <row r="69" spans="1:12" ht="153.75" customHeight="1">
      <c r="A69" s="982" t="s">
        <v>972</v>
      </c>
      <c r="B69" s="982"/>
      <c r="C69" s="982"/>
      <c r="D69" s="982"/>
      <c r="E69" s="982"/>
      <c r="F69" s="26"/>
      <c r="G69" s="26"/>
      <c r="H69" s="26"/>
      <c r="I69" s="26"/>
      <c r="J69" s="26"/>
      <c r="K69" s="26"/>
      <c r="L69" s="26"/>
    </row>
    <row r="70" spans="1:12" s="244" customFormat="1" ht="15.75">
      <c r="A70" s="325" t="s">
        <v>891</v>
      </c>
      <c r="B70" s="315" t="s">
        <v>445</v>
      </c>
      <c r="C70" s="301" t="str">
        <f>C61</f>
        <v>N-2</v>
      </c>
      <c r="D70" s="301" t="str">
        <f>D61</f>
        <v>N-1</v>
      </c>
      <c r="E70" s="301" t="str">
        <f>E61</f>
        <v>N</v>
      </c>
      <c r="F70" s="25"/>
      <c r="G70" s="25"/>
      <c r="H70" s="25"/>
      <c r="I70" s="25"/>
      <c r="J70" s="25"/>
      <c r="K70" s="25"/>
      <c r="L70" s="25"/>
    </row>
    <row r="71" spans="1:12" s="25" customFormat="1" ht="15.75">
      <c r="A71" s="317" t="s">
        <v>877</v>
      </c>
      <c r="B71" s="315" t="s">
        <v>876</v>
      </c>
      <c r="C71" s="321" t="str">
        <f>IFERROR('2 Cont RP'!B50/'2 Cont RP'!B49,"")</f>
        <v/>
      </c>
      <c r="D71" s="321" t="str">
        <f>IFERROR('2 Cont RP'!C50/'2 Cont RP'!C49,"")</f>
        <v/>
      </c>
      <c r="E71" s="321" t="str">
        <f>IFERROR('2 Cont RP'!D50/'2 Cont RP'!D49,"")</f>
        <v/>
      </c>
    </row>
    <row r="72" spans="1:12" s="25" customFormat="1" ht="15.75">
      <c r="A72" s="317" t="s">
        <v>878</v>
      </c>
      <c r="B72" s="315" t="s">
        <v>879</v>
      </c>
      <c r="C72" s="321" t="str">
        <f>IFERROR('2 Cont RP'!B52/'2 Cont RP'!B51,"")</f>
        <v/>
      </c>
      <c r="D72" s="321" t="str">
        <f>IFERROR('2 Cont RP'!C52/'2 Cont RP'!C51,"")</f>
        <v/>
      </c>
      <c r="E72" s="321" t="str">
        <f>IFERROR('2 Cont RP'!D52/'2 Cont RP'!D51,"")</f>
        <v/>
      </c>
    </row>
    <row r="73" spans="1:12" s="25" customFormat="1" ht="31.5">
      <c r="A73" s="326" t="s">
        <v>880</v>
      </c>
      <c r="B73" s="315" t="s">
        <v>881</v>
      </c>
      <c r="C73" s="321" t="str">
        <f>IFERROR('2 Cont RP'!B57/'2 Cont RP'!B50,"")</f>
        <v/>
      </c>
      <c r="D73" s="321" t="str">
        <f>IFERROR('2 Cont RP'!C57/'2 Cont RP'!C50,"")</f>
        <v/>
      </c>
      <c r="E73" s="321" t="str">
        <f>IFERROR('2 Cont RP'!D57/'2 Cont RP'!D50,"")</f>
        <v/>
      </c>
      <c r="H73" s="535"/>
      <c r="I73" s="536"/>
      <c r="J73" s="536"/>
      <c r="K73" s="537"/>
      <c r="L73" s="536"/>
    </row>
    <row r="74" spans="1:12" s="25" customFormat="1" ht="15.75">
      <c r="A74" s="326" t="s">
        <v>965</v>
      </c>
      <c r="B74" s="315" t="s">
        <v>882</v>
      </c>
      <c r="C74" s="321" t="str">
        <f>IFERROR('2 Cont RP'!B52/'2 Cont RP'!B50,"")</f>
        <v/>
      </c>
      <c r="D74" s="321"/>
      <c r="E74" s="321" t="str">
        <f>IFERROR('2 Cont RP'!D52/'2 Cont RP'!D50,"")</f>
        <v/>
      </c>
      <c r="H74" s="983"/>
      <c r="I74" s="983"/>
      <c r="J74" s="983"/>
      <c r="K74" s="983"/>
      <c r="L74" s="983"/>
    </row>
    <row r="75" spans="1:12" s="25" customFormat="1" ht="31.5">
      <c r="A75" s="326" t="s">
        <v>883</v>
      </c>
      <c r="B75" s="315" t="s">
        <v>884</v>
      </c>
      <c r="C75" s="321" t="str">
        <f>IFERROR('2 Cont RP'!B57/'2 Cont RP'!B61,"")</f>
        <v/>
      </c>
      <c r="D75" s="321" t="str">
        <f>IFERROR('2 Cont RP'!C57/'2 Cont RP'!C61,"")</f>
        <v/>
      </c>
      <c r="E75" s="321" t="str">
        <f>IFERROR('2 Cont RP'!D57/'2 Cont RP'!D61,"")</f>
        <v/>
      </c>
    </row>
    <row r="76" spans="1:12" s="25" customFormat="1" ht="15.75">
      <c r="A76" s="326" t="s">
        <v>984</v>
      </c>
      <c r="B76" s="327" t="s">
        <v>985</v>
      </c>
      <c r="C76" s="321" t="str">
        <f>IFERROR('2 Cont RP'!B59/'2 Cont RP'!B58,"")</f>
        <v/>
      </c>
      <c r="D76" s="321" t="str">
        <f>IFERROR('2 Cont RP'!C59/'2 Cont RP'!C58,"")</f>
        <v/>
      </c>
      <c r="E76" s="321" t="str">
        <f>IFERROR('2 Cont RP'!D59/'2 Cont RP'!D58,"")</f>
        <v/>
      </c>
    </row>
    <row r="77" spans="1:12" s="25" customFormat="1" ht="15.75">
      <c r="A77" s="326" t="s">
        <v>885</v>
      </c>
      <c r="B77" s="315" t="s">
        <v>886</v>
      </c>
      <c r="C77" s="321" t="str">
        <f>IFERROR('2 Cont RP'!B62/'2 Cont RP'!B63,"")</f>
        <v/>
      </c>
      <c r="D77" s="321" t="str">
        <f>IFERROR('2 Cont RP'!C62/'2 Cont RP'!C63,"")</f>
        <v/>
      </c>
      <c r="E77" s="321" t="str">
        <f>IFERROR('2 Cont RP'!D62/'2 Cont RP'!D63,"")</f>
        <v/>
      </c>
    </row>
    <row r="78" spans="1:12" s="25" customFormat="1" ht="15.75">
      <c r="A78" s="326" t="s">
        <v>980</v>
      </c>
      <c r="B78" s="315" t="s">
        <v>981</v>
      </c>
      <c r="C78" s="321" t="str">
        <f>IFERROR('2 Cont RP'!B62/'2 Cont RP'!B61,"")</f>
        <v/>
      </c>
      <c r="D78" s="321" t="str">
        <f>IFERROR('2 Cont RP'!C62/'2 Cont RP'!C61,"")</f>
        <v/>
      </c>
      <c r="E78" s="321" t="str">
        <f>IFERROR('2 Cont RP'!D62/'2 Cont RP'!D61,"")</f>
        <v/>
      </c>
    </row>
    <row r="79" spans="1:12" s="25" customFormat="1" ht="15.75">
      <c r="A79" s="326" t="s">
        <v>982</v>
      </c>
      <c r="B79" s="315" t="s">
        <v>983</v>
      </c>
      <c r="C79" s="321" t="str">
        <f>IFERROR('2 Cont RP'!B62/'2 Cont RP'!B50,"")</f>
        <v/>
      </c>
      <c r="D79" s="321" t="str">
        <f>IFERROR('2 Cont RP'!C62/'2 Cont RP'!C50,"")</f>
        <v/>
      </c>
      <c r="E79" s="321" t="str">
        <f>IFERROR('2 Cont RP'!D62/'2 Cont RP'!D50,"")</f>
        <v/>
      </c>
    </row>
    <row r="80" spans="1:12" s="25" customFormat="1" ht="15.75">
      <c r="A80" s="326" t="s">
        <v>887</v>
      </c>
      <c r="B80" s="315" t="s">
        <v>888</v>
      </c>
      <c r="C80" s="321" t="str">
        <f>IFERROR('2 Cont RP'!B64/'2 Cont RP'!B50,"")</f>
        <v/>
      </c>
      <c r="D80" s="321" t="str">
        <f>IFERROR('2 Cont RP'!C64/'2 Cont RP'!C50,"")</f>
        <v/>
      </c>
      <c r="E80" s="321" t="str">
        <f>IFERROR('2 Cont RP'!D64/'2 Cont RP'!D50,"")</f>
        <v/>
      </c>
    </row>
    <row r="81" spans="1:12" s="25" customFormat="1" ht="15.75">
      <c r="A81" s="326" t="s">
        <v>889</v>
      </c>
      <c r="B81" s="315" t="s">
        <v>890</v>
      </c>
      <c r="C81" s="321" t="str">
        <f>IFERROR('2 Cont RP'!B65/'2 Cont RP'!B50,"")</f>
        <v/>
      </c>
      <c r="D81" s="321" t="str">
        <f>IFERROR('2 Cont RP'!C65/'2 Cont RP'!C50,"")</f>
        <v/>
      </c>
      <c r="E81" s="321" t="str">
        <f>IFERROR('2 Cont RP'!D55/'2 Cont RP'!D50,"")</f>
        <v/>
      </c>
    </row>
    <row r="82" spans="1:12" s="333" customFormat="1" ht="15.75">
      <c r="A82" s="334" t="s">
        <v>121</v>
      </c>
      <c r="B82" s="335" t="s">
        <v>118</v>
      </c>
      <c r="C82" s="336" t="str">
        <f>IFERROR('2 Cont RP'!B60/'2 Cont RP'!B50,"")</f>
        <v/>
      </c>
      <c r="D82" s="336" t="str">
        <f>IFERROR('2 Cont RP'!C60/'2 Cont RP'!C50,"")</f>
        <v/>
      </c>
      <c r="E82" s="336" t="str">
        <f>IFERROR('2 Cont RP'!D60/'2 Cont RP'!D50,"")</f>
        <v/>
      </c>
    </row>
    <row r="83" spans="1:12" s="244" customFormat="1" ht="33.75" customHeight="1">
      <c r="A83" s="338" t="s">
        <v>177</v>
      </c>
      <c r="B83" s="315" t="s">
        <v>178</v>
      </c>
      <c r="C83" s="336" t="str">
        <f>IFERROR('2 Cont RP'!B71/'2 Cont RP'!B56,"")</f>
        <v/>
      </c>
      <c r="D83" s="336" t="str">
        <f>IFERROR('2 Cont RP'!C71/'2 Cont RP'!C56,"")</f>
        <v/>
      </c>
      <c r="E83" s="336" t="str">
        <f>IFERROR('2 Cont RP'!D71/'2 Cont RP'!D56,"")</f>
        <v/>
      </c>
      <c r="F83" s="249"/>
      <c r="G83" s="25"/>
      <c r="H83" s="25"/>
      <c r="I83" s="25"/>
      <c r="J83" s="25"/>
      <c r="K83" s="25"/>
      <c r="L83" s="25"/>
    </row>
    <row r="84" spans="1:12" s="244" customFormat="1" ht="15.75">
      <c r="A84" s="258"/>
      <c r="B84" s="254"/>
      <c r="C84" s="249"/>
      <c r="D84" s="249"/>
      <c r="E84" s="249"/>
      <c r="F84" s="249"/>
      <c r="G84" s="25"/>
      <c r="H84" s="25"/>
      <c r="I84" s="25"/>
      <c r="J84" s="25"/>
      <c r="K84" s="25"/>
      <c r="L84" s="25"/>
    </row>
    <row r="85" spans="1:12" s="244" customFormat="1" ht="15.75">
      <c r="A85" s="328" t="s">
        <v>892</v>
      </c>
      <c r="B85" s="315" t="s">
        <v>445</v>
      </c>
      <c r="C85" s="301" t="str">
        <f>C70</f>
        <v>N-2</v>
      </c>
      <c r="D85" s="301" t="str">
        <f>D70</f>
        <v>N-1</v>
      </c>
      <c r="E85" s="301" t="str">
        <f>E70</f>
        <v>N</v>
      </c>
      <c r="F85" s="25"/>
      <c r="G85" s="25"/>
      <c r="H85" s="25"/>
      <c r="I85" s="25"/>
      <c r="J85" s="25"/>
      <c r="K85" s="25"/>
      <c r="L85" s="25"/>
    </row>
    <row r="86" spans="1:12" s="244" customFormat="1" ht="15.75">
      <c r="A86" s="326" t="s">
        <v>893</v>
      </c>
      <c r="B86" s="315" t="s">
        <v>894</v>
      </c>
      <c r="C86" s="321" t="str">
        <f>IFERROR('2 Cont RP'!B68/'2 Cont RP'!B66,"")</f>
        <v/>
      </c>
      <c r="D86" s="321" t="str">
        <f>IFERROR('2 Cont RP'!C68/'2 Cont RP'!C66,"")</f>
        <v/>
      </c>
      <c r="E86" s="321" t="str">
        <f>IFERROR('2 Cont RP'!D68/'2 Cont RP'!D66,"")</f>
        <v/>
      </c>
      <c r="F86" s="25"/>
      <c r="G86" s="25"/>
      <c r="H86" s="25"/>
      <c r="I86" s="25"/>
      <c r="J86" s="25"/>
      <c r="K86" s="25"/>
      <c r="L86" s="25"/>
    </row>
    <row r="87" spans="1:12" s="244" customFormat="1" ht="15.75">
      <c r="A87" s="326" t="s">
        <v>966</v>
      </c>
      <c r="B87" s="315" t="s">
        <v>958</v>
      </c>
      <c r="C87" s="321" t="str">
        <f>IFERROR('2 Cont RP'!B67/'2 Cont RP'!B52,"")</f>
        <v/>
      </c>
      <c r="D87" s="321" t="str">
        <f>IFERROR('2 Cont RP'!C67/'2 Cont RP'!C52,"")</f>
        <v/>
      </c>
      <c r="E87" s="321" t="str">
        <f>IFERROR('2 Cont RP'!D67/'2 Cont RP'!D52,"")</f>
        <v/>
      </c>
      <c r="F87" s="25"/>
      <c r="G87" s="25"/>
      <c r="H87" s="25"/>
      <c r="I87" s="25"/>
      <c r="J87" s="25"/>
      <c r="K87" s="25"/>
      <c r="L87" s="25"/>
    </row>
    <row r="88" spans="1:12" s="244" customFormat="1" ht="15.75">
      <c r="A88" s="326" t="s">
        <v>65</v>
      </c>
      <c r="B88" s="315" t="s">
        <v>957</v>
      </c>
      <c r="C88" s="321"/>
      <c r="D88" s="321"/>
      <c r="E88" s="321"/>
      <c r="F88" s="25"/>
      <c r="G88" s="25"/>
      <c r="H88" s="25"/>
      <c r="I88" s="25"/>
      <c r="J88" s="25"/>
      <c r="K88" s="25"/>
      <c r="L88" s="25"/>
    </row>
    <row r="89" spans="1:12" s="244" customFormat="1" ht="15.75">
      <c r="A89" s="306" t="s">
        <v>66</v>
      </c>
      <c r="B89" s="315" t="s">
        <v>895</v>
      </c>
      <c r="C89" s="321" t="str">
        <f>IFERROR('2 Cont RP'!B69/'2 Cont RP'!B66,"")</f>
        <v/>
      </c>
      <c r="D89" s="321" t="str">
        <f>IFERROR('2 Cont RP'!C69/'2 Cont RP'!C66,"")</f>
        <v/>
      </c>
      <c r="E89" s="321" t="str">
        <f>IFERROR('2 Cont RP'!D69/'2 Cont RP'!D66,"")</f>
        <v/>
      </c>
      <c r="F89" s="25"/>
      <c r="G89" s="25"/>
      <c r="H89" s="25"/>
      <c r="I89" s="25"/>
      <c r="J89" s="25"/>
      <c r="K89" s="25"/>
      <c r="L89" s="25"/>
    </row>
    <row r="90" spans="1:12" s="244" customFormat="1" ht="15.75">
      <c r="A90" s="306" t="s">
        <v>67</v>
      </c>
      <c r="B90" s="315" t="s">
        <v>896</v>
      </c>
      <c r="C90" s="321" t="str">
        <f>IFERROR('2 Cont RP'!B70/'2 Cont RP'!B66,"")</f>
        <v/>
      </c>
      <c r="D90" s="321" t="str">
        <f>IFERROR('2 Cont RP'!C70/'2 Cont RP'!C66,"")</f>
        <v/>
      </c>
      <c r="E90" s="321" t="str">
        <f>IFERROR('2 Cont RP'!D70/'2 Cont RP'!D66,"")</f>
        <v/>
      </c>
      <c r="F90" s="25"/>
      <c r="G90" s="25"/>
      <c r="H90" s="25"/>
      <c r="I90" s="25"/>
      <c r="J90" s="25"/>
      <c r="K90" s="25"/>
      <c r="L90" s="25"/>
    </row>
    <row r="91" spans="1:12" s="244" customFormat="1" ht="15.75">
      <c r="A91" s="306" t="s">
        <v>991</v>
      </c>
      <c r="B91" s="315" t="s">
        <v>926</v>
      </c>
      <c r="C91" s="321" t="str">
        <f>IFERROR('2 Cont RP'!B71/'2 Cont RP'!B66,"")</f>
        <v/>
      </c>
      <c r="D91" s="321" t="str">
        <f>IFERROR('2 Cont RP'!C71/'2 Cont RP'!C66,"")</f>
        <v/>
      </c>
      <c r="E91" s="321" t="str">
        <f>IFERROR('2 Cont RP'!D71/'2 Cont RP'!D66,"")</f>
        <v/>
      </c>
      <c r="F91" s="25"/>
      <c r="G91" s="25"/>
      <c r="H91" s="25"/>
      <c r="I91" s="25"/>
      <c r="J91" s="25"/>
      <c r="K91" s="25"/>
      <c r="L91" s="25"/>
    </row>
    <row r="92" spans="1:12" s="244" customFormat="1" ht="31.5">
      <c r="A92" s="306" t="s">
        <v>992</v>
      </c>
      <c r="B92" s="315" t="s">
        <v>994</v>
      </c>
      <c r="C92" s="321" t="str">
        <f>IFERROR('2 Cont RP'!B71/'2 Cont RP'!B54,"")</f>
        <v/>
      </c>
      <c r="D92" s="321" t="str">
        <f>IFERROR('2 Cont RP'!C71/'2 Cont RP'!C54,"")</f>
        <v/>
      </c>
      <c r="E92" s="321" t="str">
        <f>IFERROR('2 Cont RP'!D71/'2 Cont RP'!D54,"")</f>
        <v/>
      </c>
      <c r="F92" s="25"/>
      <c r="G92" s="25"/>
      <c r="H92" s="25"/>
      <c r="I92" s="25"/>
      <c r="J92" s="25"/>
      <c r="K92" s="25"/>
      <c r="L92" s="25"/>
    </row>
    <row r="93" spans="1:12" s="244" customFormat="1" ht="15.75">
      <c r="A93" s="257"/>
      <c r="B93" s="252"/>
      <c r="C93" s="249"/>
      <c r="D93" s="249"/>
      <c r="E93" s="249"/>
      <c r="F93" s="25"/>
      <c r="G93" s="25"/>
      <c r="H93" s="25"/>
      <c r="I93" s="25"/>
      <c r="J93" s="25"/>
      <c r="K93" s="25"/>
      <c r="L93" s="25"/>
    </row>
    <row r="94" spans="1:12" s="244" customFormat="1" ht="15.75">
      <c r="A94" s="326" t="s">
        <v>900</v>
      </c>
      <c r="B94" s="315"/>
      <c r="C94" s="304">
        <f>SUM(C95:C98)</f>
        <v>0</v>
      </c>
      <c r="D94" s="304">
        <f>SUM(D95:D98)</f>
        <v>0</v>
      </c>
      <c r="E94" s="304">
        <f>SUM(E95:E98)</f>
        <v>0</v>
      </c>
      <c r="F94" s="25"/>
      <c r="G94" s="25"/>
      <c r="H94" s="25"/>
      <c r="I94" s="25"/>
      <c r="J94" s="25"/>
      <c r="K94" s="25"/>
      <c r="L94" s="25"/>
    </row>
    <row r="95" spans="1:12" s="63" customFormat="1" ht="12.75">
      <c r="A95" s="331" t="s">
        <v>901</v>
      </c>
      <c r="B95" s="329"/>
      <c r="C95" s="330">
        <f>'2 Cont RP'!B74</f>
        <v>0</v>
      </c>
      <c r="D95" s="330">
        <f>'2 Cont RP'!C74</f>
        <v>0</v>
      </c>
      <c r="E95" s="330">
        <f>'2 Cont RP'!D74</f>
        <v>0</v>
      </c>
      <c r="F95" s="67"/>
      <c r="G95" s="67"/>
      <c r="H95" s="67"/>
      <c r="I95" s="67"/>
      <c r="J95" s="67"/>
      <c r="K95" s="67"/>
      <c r="L95" s="67"/>
    </row>
    <row r="96" spans="1:12" s="63" customFormat="1" ht="12.75">
      <c r="A96" s="331" t="s">
        <v>902</v>
      </c>
      <c r="B96" s="329"/>
      <c r="C96" s="330">
        <f>'2 Cont RP'!B75</f>
        <v>0</v>
      </c>
      <c r="D96" s="330">
        <f>'2 Cont RP'!C75</f>
        <v>0</v>
      </c>
      <c r="E96" s="330">
        <f>'2 Cont RP'!D75</f>
        <v>0</v>
      </c>
      <c r="F96" s="67"/>
      <c r="G96" s="67"/>
      <c r="H96" s="67"/>
      <c r="I96" s="67"/>
      <c r="J96" s="67"/>
      <c r="K96" s="67"/>
      <c r="L96" s="67"/>
    </row>
    <row r="97" spans="1:12" s="63" customFormat="1" ht="12.75">
      <c r="A97" s="331" t="s">
        <v>903</v>
      </c>
      <c r="B97" s="329"/>
      <c r="C97" s="330">
        <f>'2 Cont RP'!B76</f>
        <v>0</v>
      </c>
      <c r="D97" s="330">
        <f>'2 Cont RP'!C76</f>
        <v>0</v>
      </c>
      <c r="E97" s="330">
        <f>'2 Cont RP'!D76</f>
        <v>0</v>
      </c>
      <c r="F97" s="67"/>
      <c r="G97" s="67"/>
      <c r="H97" s="67"/>
      <c r="I97" s="67"/>
      <c r="J97" s="67"/>
      <c r="K97" s="67"/>
      <c r="L97" s="67"/>
    </row>
    <row r="98" spans="1:12" s="63" customFormat="1" ht="12.75">
      <c r="A98" s="331" t="s">
        <v>904</v>
      </c>
      <c r="B98" s="329"/>
      <c r="C98" s="330">
        <f>'2 Cont RP'!B77</f>
        <v>0</v>
      </c>
      <c r="D98" s="330">
        <f>'2 Cont RP'!C77</f>
        <v>0</v>
      </c>
      <c r="E98" s="330">
        <f>'2 Cont RP'!D77</f>
        <v>0</v>
      </c>
      <c r="F98" s="67"/>
      <c r="G98" s="67"/>
      <c r="H98" s="67"/>
      <c r="I98" s="67"/>
      <c r="J98" s="67"/>
      <c r="K98" s="67"/>
      <c r="L98" s="67"/>
    </row>
    <row r="99" spans="1:12" s="244" customFormat="1" ht="15.75">
      <c r="A99" s="326" t="s">
        <v>905</v>
      </c>
      <c r="B99" s="315"/>
      <c r="C99" s="304">
        <f>SUM(C100:C104)</f>
        <v>0</v>
      </c>
      <c r="D99" s="304">
        <f>SUM(D100:D104)</f>
        <v>0</v>
      </c>
      <c r="E99" s="304">
        <f>SUM(E100:E104)</f>
        <v>0</v>
      </c>
      <c r="F99" s="25"/>
      <c r="G99" s="25"/>
      <c r="H99" s="25"/>
      <c r="I99" s="25"/>
      <c r="J99" s="25"/>
      <c r="K99" s="25"/>
      <c r="L99" s="25"/>
    </row>
    <row r="100" spans="1:12" s="63" customFormat="1" ht="12.75">
      <c r="A100" s="331" t="s">
        <v>906</v>
      </c>
      <c r="B100" s="329"/>
      <c r="C100" s="330">
        <f>'2 Cont RP'!B79</f>
        <v>0</v>
      </c>
      <c r="D100" s="330">
        <f>'2 Cont RP'!C79</f>
        <v>0</v>
      </c>
      <c r="E100" s="330">
        <f>'2 Cont RP'!D79</f>
        <v>0</v>
      </c>
      <c r="F100" s="67"/>
      <c r="G100" s="67"/>
      <c r="H100" s="67"/>
      <c r="I100" s="67"/>
      <c r="J100" s="67"/>
      <c r="K100" s="67"/>
      <c r="L100" s="67"/>
    </row>
    <row r="101" spans="1:12" s="63" customFormat="1" ht="12.75">
      <c r="A101" s="331" t="s">
        <v>907</v>
      </c>
      <c r="B101" s="329"/>
      <c r="C101" s="330">
        <f>'2 Cont RP'!B80</f>
        <v>0</v>
      </c>
      <c r="D101" s="330">
        <f>'2 Cont RP'!C80</f>
        <v>0</v>
      </c>
      <c r="E101" s="330">
        <f>'2 Cont RP'!D80</f>
        <v>0</v>
      </c>
      <c r="F101" s="67"/>
      <c r="G101" s="67"/>
      <c r="H101" s="67"/>
      <c r="I101" s="67"/>
      <c r="J101" s="67"/>
      <c r="K101" s="67"/>
      <c r="L101" s="67"/>
    </row>
    <row r="102" spans="1:12" s="63" customFormat="1" ht="12.75">
      <c r="A102" s="331" t="s">
        <v>908</v>
      </c>
      <c r="B102" s="329"/>
      <c r="C102" s="330">
        <f>'2 Cont RP'!B82</f>
        <v>0</v>
      </c>
      <c r="D102" s="330">
        <f>'2 Cont RP'!C82</f>
        <v>0</v>
      </c>
      <c r="E102" s="330">
        <f>'2 Cont RP'!D82</f>
        <v>0</v>
      </c>
      <c r="F102" s="67"/>
      <c r="G102" s="67"/>
      <c r="H102" s="67"/>
      <c r="I102" s="67"/>
      <c r="J102" s="67"/>
      <c r="K102" s="67"/>
      <c r="L102" s="67"/>
    </row>
    <row r="103" spans="1:12" s="63" customFormat="1" ht="12.75">
      <c r="A103" s="331" t="s">
        <v>909</v>
      </c>
      <c r="B103" s="329"/>
      <c r="C103" s="330">
        <f>'2 Cont RP'!B83</f>
        <v>0</v>
      </c>
      <c r="D103" s="330">
        <f>'2 Cont RP'!C83</f>
        <v>0</v>
      </c>
      <c r="E103" s="330">
        <f>'2 Cont RP'!D83</f>
        <v>0</v>
      </c>
      <c r="F103" s="67"/>
      <c r="G103" s="67"/>
      <c r="H103" s="67"/>
      <c r="I103" s="67"/>
      <c r="J103" s="67"/>
      <c r="K103" s="67"/>
      <c r="L103" s="67"/>
    </row>
    <row r="104" spans="1:12" s="63" customFormat="1" ht="12.75">
      <c r="A104" s="331" t="s">
        <v>910</v>
      </c>
      <c r="B104" s="329"/>
      <c r="C104" s="330">
        <f>'2 Cont RP'!B84</f>
        <v>0</v>
      </c>
      <c r="D104" s="330">
        <f>'2 Cont RP'!C84</f>
        <v>0</v>
      </c>
      <c r="E104" s="330">
        <f>'2 Cont RP'!D84</f>
        <v>0</v>
      </c>
      <c r="F104" s="67"/>
      <c r="G104" s="67"/>
      <c r="H104" s="67"/>
      <c r="I104" s="67"/>
      <c r="J104" s="67"/>
      <c r="K104" s="67"/>
      <c r="L104" s="67"/>
    </row>
    <row r="105" spans="1:12" ht="15.75">
      <c r="A105" s="67"/>
      <c r="B105" s="252"/>
      <c r="C105" s="67"/>
      <c r="D105" s="67"/>
      <c r="E105" s="67"/>
      <c r="F105" s="26"/>
      <c r="G105" s="26"/>
      <c r="H105" s="26"/>
      <c r="I105" s="26"/>
      <c r="J105" s="26"/>
      <c r="K105" s="26"/>
      <c r="L105" s="26"/>
    </row>
    <row r="106" spans="1:12" ht="15.75">
      <c r="A106" s="67"/>
      <c r="B106" s="252"/>
      <c r="C106" s="67"/>
      <c r="D106" s="67"/>
      <c r="E106" s="67"/>
      <c r="F106" s="26"/>
      <c r="G106" s="26"/>
      <c r="H106" s="26"/>
      <c r="I106" s="26"/>
      <c r="J106" s="26"/>
      <c r="K106" s="26"/>
      <c r="L106" s="26"/>
    </row>
    <row r="107" spans="1:12" ht="15.75">
      <c r="A107" s="67"/>
      <c r="B107" s="252"/>
      <c r="C107" s="67"/>
      <c r="D107" s="67"/>
      <c r="E107" s="67"/>
      <c r="F107" s="26"/>
      <c r="G107" s="26"/>
      <c r="H107" s="26"/>
      <c r="I107" s="26"/>
      <c r="J107" s="26"/>
      <c r="K107" s="26"/>
      <c r="L107" s="26"/>
    </row>
    <row r="108" spans="1:12" ht="15.75">
      <c r="A108" s="67"/>
      <c r="B108" s="252"/>
      <c r="C108" s="67"/>
      <c r="D108" s="67"/>
      <c r="E108" s="67"/>
      <c r="F108" s="26"/>
      <c r="G108" s="26"/>
      <c r="H108" s="26"/>
      <c r="I108" s="26"/>
      <c r="J108" s="26"/>
      <c r="K108" s="26"/>
      <c r="L108" s="26"/>
    </row>
    <row r="109" spans="1:12" ht="15.75">
      <c r="A109" s="67"/>
      <c r="B109" s="252"/>
      <c r="C109" s="67"/>
      <c r="D109" s="67"/>
      <c r="E109" s="67"/>
      <c r="F109" s="26"/>
      <c r="G109" s="26"/>
      <c r="H109" s="26"/>
      <c r="I109" s="26"/>
      <c r="J109" s="26"/>
      <c r="K109" s="26"/>
      <c r="L109" s="26"/>
    </row>
    <row r="110" spans="1:12" ht="15.75">
      <c r="A110" s="67"/>
      <c r="B110" s="252"/>
      <c r="C110" s="67"/>
      <c r="D110" s="67"/>
      <c r="E110" s="67"/>
      <c r="F110" s="26"/>
      <c r="G110" s="26"/>
      <c r="H110" s="26"/>
      <c r="I110" s="26"/>
      <c r="J110" s="26"/>
      <c r="K110" s="26"/>
      <c r="L110" s="26"/>
    </row>
    <row r="111" spans="1:12" ht="15.75">
      <c r="A111" s="67"/>
      <c r="B111" s="252"/>
      <c r="C111" s="67"/>
      <c r="D111" s="67"/>
      <c r="E111" s="67"/>
      <c r="F111" s="26"/>
      <c r="G111" s="26"/>
      <c r="H111" s="26"/>
      <c r="I111" s="26"/>
      <c r="J111" s="26"/>
      <c r="K111" s="26"/>
      <c r="L111" s="26"/>
    </row>
    <row r="112" spans="1:12" ht="15.75">
      <c r="A112" s="67"/>
      <c r="B112" s="252"/>
      <c r="C112" s="67"/>
      <c r="D112" s="67"/>
      <c r="E112" s="67"/>
      <c r="F112" s="26"/>
      <c r="G112" s="26"/>
      <c r="H112" s="26"/>
      <c r="I112" s="26"/>
      <c r="J112" s="26"/>
      <c r="K112" s="26"/>
      <c r="L112" s="26"/>
    </row>
    <row r="113" spans="1:12" ht="15.75">
      <c r="A113" s="67"/>
      <c r="B113" s="252"/>
      <c r="C113" s="67"/>
      <c r="D113" s="67"/>
      <c r="E113" s="67"/>
      <c r="F113" s="26"/>
      <c r="G113" s="26"/>
      <c r="H113" s="26"/>
      <c r="I113" s="26"/>
      <c r="J113" s="26"/>
      <c r="K113" s="26"/>
      <c r="L113" s="26"/>
    </row>
    <row r="114" spans="1:12" ht="15.75">
      <c r="A114" s="67"/>
      <c r="B114" s="252"/>
      <c r="C114" s="67"/>
      <c r="D114" s="67"/>
      <c r="E114" s="67"/>
      <c r="F114" s="26"/>
      <c r="G114" s="26"/>
      <c r="H114" s="26"/>
      <c r="I114" s="26"/>
      <c r="J114" s="26"/>
      <c r="K114" s="26"/>
      <c r="L114" s="26"/>
    </row>
    <row r="115" spans="1:12" ht="15.75">
      <c r="A115" s="67"/>
      <c r="B115" s="252"/>
      <c r="C115" s="67"/>
      <c r="D115" s="67"/>
      <c r="E115" s="67"/>
      <c r="F115" s="26"/>
      <c r="G115" s="26"/>
      <c r="H115" s="26"/>
      <c r="I115" s="26"/>
      <c r="J115" s="26"/>
      <c r="K115" s="26"/>
      <c r="L115" s="26"/>
    </row>
    <row r="116" spans="1:12" ht="15.75">
      <c r="A116" s="67"/>
      <c r="B116" s="252"/>
      <c r="C116" s="67"/>
      <c r="D116" s="67"/>
      <c r="E116" s="67"/>
      <c r="F116" s="26"/>
      <c r="G116" s="26"/>
      <c r="H116" s="26"/>
      <c r="I116" s="26"/>
      <c r="J116" s="26"/>
      <c r="K116" s="26"/>
      <c r="L116" s="26"/>
    </row>
    <row r="117" spans="1:12" ht="15.75">
      <c r="A117" s="67"/>
      <c r="B117" s="252"/>
      <c r="C117" s="67"/>
      <c r="D117" s="67"/>
      <c r="E117" s="67"/>
      <c r="F117" s="26"/>
      <c r="G117" s="26"/>
      <c r="H117" s="26"/>
      <c r="I117" s="26"/>
      <c r="J117" s="26"/>
      <c r="K117" s="26"/>
      <c r="L117" s="26"/>
    </row>
    <row r="118" spans="1:12" ht="15.75">
      <c r="A118" s="67"/>
      <c r="B118" s="252"/>
      <c r="C118" s="67"/>
      <c r="D118" s="67"/>
      <c r="E118" s="67"/>
      <c r="F118" s="26"/>
      <c r="G118" s="26"/>
      <c r="H118" s="26"/>
      <c r="I118" s="26"/>
      <c r="J118" s="26"/>
      <c r="K118" s="26"/>
      <c r="L118" s="26"/>
    </row>
    <row r="119" spans="1:12" ht="15.75">
      <c r="A119" s="67"/>
      <c r="B119" s="252"/>
      <c r="C119" s="67"/>
      <c r="D119" s="67"/>
      <c r="E119" s="67"/>
      <c r="F119" s="26"/>
      <c r="G119" s="26"/>
      <c r="H119" s="26"/>
      <c r="I119" s="26"/>
      <c r="J119" s="26"/>
      <c r="K119" s="26"/>
      <c r="L119" s="26"/>
    </row>
    <row r="120" spans="1:12" ht="15.75">
      <c r="A120" s="67"/>
      <c r="B120" s="252"/>
      <c r="C120" s="67"/>
      <c r="D120" s="67"/>
      <c r="E120" s="67"/>
      <c r="F120" s="26"/>
      <c r="G120" s="26"/>
      <c r="H120" s="26"/>
      <c r="I120" s="26"/>
      <c r="J120" s="26"/>
      <c r="K120" s="26"/>
      <c r="L120" s="26"/>
    </row>
    <row r="121" spans="1:12" ht="15.75">
      <c r="A121" s="67"/>
      <c r="B121" s="252"/>
      <c r="C121" s="67"/>
      <c r="D121" s="67"/>
      <c r="E121" s="67"/>
      <c r="F121" s="26"/>
      <c r="G121" s="26"/>
      <c r="H121" s="26"/>
      <c r="I121" s="26"/>
      <c r="J121" s="26"/>
      <c r="K121" s="26"/>
      <c r="L121" s="26"/>
    </row>
    <row r="122" spans="1:12" ht="15.75">
      <c r="A122" s="67"/>
      <c r="B122" s="252"/>
      <c r="C122" s="67"/>
      <c r="D122" s="67"/>
      <c r="E122" s="67"/>
      <c r="F122" s="26"/>
      <c r="G122" s="26"/>
      <c r="H122" s="26"/>
      <c r="I122" s="26"/>
      <c r="J122" s="26"/>
      <c r="K122" s="26"/>
      <c r="L122" s="26"/>
    </row>
    <row r="123" spans="1:12" ht="15.75">
      <c r="A123" s="67"/>
      <c r="B123" s="252"/>
      <c r="C123" s="67"/>
      <c r="D123" s="67"/>
      <c r="E123" s="67"/>
      <c r="F123" s="26"/>
      <c r="G123" s="26"/>
      <c r="H123" s="26"/>
      <c r="I123" s="26"/>
      <c r="J123" s="26"/>
      <c r="K123" s="26"/>
      <c r="L123" s="26"/>
    </row>
    <row r="124" spans="1:12" ht="15.75">
      <c r="A124" s="67"/>
      <c r="B124" s="252"/>
      <c r="C124" s="67"/>
      <c r="D124" s="67"/>
      <c r="E124" s="67"/>
      <c r="F124" s="26"/>
      <c r="G124" s="26"/>
      <c r="H124" s="26"/>
      <c r="I124" s="26"/>
      <c r="J124" s="26"/>
      <c r="K124" s="26"/>
      <c r="L124" s="26"/>
    </row>
    <row r="125" spans="1:12" ht="15.75">
      <c r="A125" s="67"/>
      <c r="B125" s="252"/>
      <c r="C125" s="67"/>
      <c r="D125" s="67"/>
      <c r="E125" s="67"/>
      <c r="F125" s="26"/>
      <c r="G125" s="26"/>
      <c r="H125" s="26"/>
      <c r="I125" s="26"/>
      <c r="J125" s="26"/>
      <c r="K125" s="26"/>
      <c r="L125" s="26"/>
    </row>
    <row r="126" spans="1:12" ht="15.75">
      <c r="A126" s="67"/>
      <c r="B126" s="252"/>
      <c r="C126" s="67"/>
      <c r="D126" s="67"/>
      <c r="E126" s="67"/>
      <c r="F126" s="26"/>
      <c r="G126" s="26"/>
      <c r="H126" s="26"/>
      <c r="I126" s="26"/>
      <c r="J126" s="26"/>
      <c r="K126" s="26"/>
      <c r="L126" s="26"/>
    </row>
    <row r="127" spans="1:12" ht="15.75">
      <c r="A127" s="67"/>
      <c r="B127" s="252"/>
      <c r="C127" s="67"/>
      <c r="D127" s="67"/>
      <c r="E127" s="67"/>
      <c r="F127" s="26"/>
      <c r="G127" s="26"/>
      <c r="H127" s="26"/>
      <c r="I127" s="26"/>
      <c r="J127" s="26"/>
      <c r="K127" s="26"/>
      <c r="L127" s="26"/>
    </row>
    <row r="128" spans="1:12" ht="15.75">
      <c r="A128" s="67"/>
      <c r="B128" s="252"/>
      <c r="C128" s="67"/>
      <c r="D128" s="67"/>
      <c r="E128" s="67"/>
      <c r="F128" s="26"/>
      <c r="G128" s="26"/>
      <c r="H128" s="26"/>
      <c r="I128" s="26"/>
      <c r="J128" s="26"/>
      <c r="K128" s="26"/>
      <c r="L128" s="26"/>
    </row>
    <row r="129" spans="1:12" ht="15.75">
      <c r="A129" s="67"/>
      <c r="B129" s="252"/>
      <c r="C129" s="67"/>
      <c r="D129" s="67"/>
      <c r="E129" s="67"/>
      <c r="F129" s="26"/>
      <c r="G129" s="26"/>
      <c r="H129" s="26"/>
      <c r="I129" s="26"/>
      <c r="J129" s="26"/>
      <c r="K129" s="26"/>
      <c r="L129" s="26"/>
    </row>
    <row r="130" spans="1:12" ht="15.75">
      <c r="A130" s="67"/>
      <c r="B130" s="252"/>
      <c r="C130" s="67"/>
      <c r="D130" s="67"/>
      <c r="E130" s="67"/>
      <c r="F130" s="26"/>
      <c r="G130" s="26"/>
      <c r="H130" s="26"/>
      <c r="I130" s="26"/>
      <c r="J130" s="26"/>
      <c r="K130" s="26"/>
      <c r="L130" s="26"/>
    </row>
    <row r="131" spans="1:12" ht="15.75">
      <c r="A131" s="67"/>
      <c r="B131" s="252"/>
      <c r="C131" s="67"/>
      <c r="D131" s="67"/>
      <c r="E131" s="67"/>
      <c r="F131" s="26"/>
      <c r="G131" s="26"/>
      <c r="H131" s="26"/>
      <c r="I131" s="26"/>
      <c r="J131" s="26"/>
      <c r="K131" s="26"/>
      <c r="L131" s="26"/>
    </row>
    <row r="132" spans="1:12" ht="15.75">
      <c r="A132" s="67"/>
      <c r="B132" s="252"/>
      <c r="C132" s="67"/>
      <c r="D132" s="67"/>
      <c r="E132" s="67"/>
      <c r="F132" s="26"/>
      <c r="G132" s="26"/>
      <c r="H132" s="26"/>
      <c r="I132" s="26"/>
      <c r="J132" s="26"/>
      <c r="K132" s="26"/>
      <c r="L132" s="26"/>
    </row>
    <row r="133" spans="1:12" ht="15.75">
      <c r="A133" s="67"/>
      <c r="B133" s="252"/>
      <c r="C133" s="67"/>
      <c r="D133" s="67"/>
      <c r="E133" s="67"/>
      <c r="F133" s="26"/>
      <c r="G133" s="26"/>
      <c r="H133" s="26"/>
      <c r="I133" s="26"/>
      <c r="J133" s="26"/>
      <c r="K133" s="26"/>
      <c r="L133" s="26"/>
    </row>
    <row r="134" spans="1:12" ht="15.75">
      <c r="A134" s="67"/>
      <c r="B134" s="252"/>
      <c r="C134" s="67"/>
      <c r="D134" s="67"/>
      <c r="E134" s="67"/>
      <c r="F134" s="26"/>
      <c r="G134" s="26"/>
      <c r="H134" s="26"/>
      <c r="I134" s="26"/>
      <c r="J134" s="26"/>
      <c r="K134" s="26"/>
      <c r="L134" s="26"/>
    </row>
    <row r="135" spans="1:12" ht="15.75">
      <c r="A135" s="67"/>
      <c r="B135" s="252"/>
      <c r="C135" s="67"/>
      <c r="D135" s="67"/>
      <c r="E135" s="67"/>
      <c r="F135" s="26"/>
      <c r="G135" s="26"/>
      <c r="H135" s="26"/>
      <c r="I135" s="26"/>
      <c r="J135" s="26"/>
      <c r="K135" s="26"/>
      <c r="L135" s="26"/>
    </row>
    <row r="136" spans="1:12" ht="15.75">
      <c r="A136" s="67"/>
      <c r="B136" s="252"/>
      <c r="C136" s="67"/>
      <c r="D136" s="67"/>
      <c r="E136" s="67"/>
      <c r="F136" s="26"/>
      <c r="G136" s="26"/>
      <c r="H136" s="26"/>
      <c r="I136" s="26"/>
      <c r="J136" s="26"/>
      <c r="K136" s="26"/>
      <c r="L136" s="26"/>
    </row>
    <row r="137" spans="1:12" ht="15.75">
      <c r="A137" s="67"/>
      <c r="B137" s="252"/>
      <c r="C137" s="67"/>
      <c r="D137" s="67"/>
      <c r="E137" s="67"/>
      <c r="F137" s="26"/>
      <c r="G137" s="26"/>
      <c r="H137" s="26"/>
      <c r="I137" s="26"/>
      <c r="J137" s="26"/>
      <c r="K137" s="26"/>
      <c r="L137" s="26"/>
    </row>
    <row r="138" spans="1:12" ht="15.75">
      <c r="A138" s="67"/>
      <c r="B138" s="252"/>
      <c r="C138" s="67"/>
      <c r="D138" s="67"/>
      <c r="E138" s="67"/>
      <c r="F138" s="26"/>
      <c r="G138" s="26"/>
      <c r="H138" s="26"/>
      <c r="I138" s="26"/>
      <c r="J138" s="26"/>
      <c r="K138" s="26"/>
      <c r="L138" s="26"/>
    </row>
    <row r="139" spans="1:12" ht="15.75">
      <c r="A139" s="67"/>
      <c r="B139" s="252"/>
      <c r="C139" s="67"/>
      <c r="D139" s="67"/>
      <c r="E139" s="67"/>
      <c r="F139" s="26"/>
      <c r="G139" s="26"/>
      <c r="H139" s="26"/>
      <c r="I139" s="26"/>
      <c r="J139" s="26"/>
      <c r="K139" s="26"/>
      <c r="L139" s="26"/>
    </row>
    <row r="140" spans="1:12" ht="15.75">
      <c r="A140" s="67"/>
      <c r="B140" s="252"/>
      <c r="C140" s="67"/>
      <c r="D140" s="67"/>
      <c r="E140" s="67"/>
      <c r="F140" s="26"/>
      <c r="G140" s="26"/>
      <c r="H140" s="26"/>
      <c r="I140" s="26"/>
      <c r="J140" s="26"/>
      <c r="K140" s="26"/>
      <c r="L140" s="26"/>
    </row>
    <row r="141" spans="1:12" ht="15.75">
      <c r="A141" s="67"/>
      <c r="B141" s="252"/>
      <c r="C141" s="67"/>
      <c r="D141" s="67"/>
      <c r="E141" s="67"/>
      <c r="F141" s="26"/>
      <c r="G141" s="26"/>
      <c r="H141" s="26"/>
      <c r="I141" s="26"/>
      <c r="J141" s="26"/>
      <c r="K141" s="26"/>
      <c r="L141" s="26"/>
    </row>
    <row r="142" spans="1:12" ht="15.75">
      <c r="A142" s="67"/>
      <c r="B142" s="252"/>
      <c r="C142" s="67"/>
      <c r="D142" s="67"/>
      <c r="E142" s="67"/>
      <c r="F142" s="26"/>
      <c r="G142" s="26"/>
      <c r="H142" s="26"/>
      <c r="I142" s="26"/>
      <c r="J142" s="26"/>
      <c r="K142" s="26"/>
      <c r="L142" s="26"/>
    </row>
    <row r="143" spans="1:12" ht="15.75">
      <c r="A143" s="67"/>
      <c r="B143" s="252"/>
      <c r="C143" s="67"/>
      <c r="D143" s="67"/>
      <c r="E143" s="67"/>
      <c r="F143" s="26"/>
      <c r="G143" s="26"/>
      <c r="H143" s="26"/>
      <c r="I143" s="26"/>
      <c r="J143" s="26"/>
      <c r="K143" s="26"/>
      <c r="L143" s="26"/>
    </row>
    <row r="144" spans="1:12" ht="15.75">
      <c r="A144" s="67"/>
      <c r="B144" s="252"/>
      <c r="C144" s="67"/>
      <c r="D144" s="67"/>
      <c r="E144" s="67"/>
      <c r="F144" s="26"/>
      <c r="G144" s="26"/>
      <c r="H144" s="26"/>
      <c r="I144" s="26"/>
      <c r="J144" s="26"/>
      <c r="K144" s="26"/>
      <c r="L144" s="26"/>
    </row>
    <row r="145" spans="1:12" ht="15.75">
      <c r="A145" s="67"/>
      <c r="B145" s="252"/>
      <c r="C145" s="67"/>
      <c r="D145" s="67"/>
      <c r="E145" s="67"/>
      <c r="F145" s="26"/>
      <c r="G145" s="26"/>
      <c r="H145" s="26"/>
      <c r="I145" s="26"/>
      <c r="J145" s="26"/>
      <c r="K145" s="26"/>
      <c r="L145" s="26"/>
    </row>
    <row r="146" spans="1:12" ht="15.75">
      <c r="A146" s="67"/>
      <c r="B146" s="252"/>
      <c r="C146" s="67"/>
      <c r="D146" s="67"/>
      <c r="E146" s="67"/>
      <c r="F146" s="26"/>
      <c r="G146" s="26"/>
      <c r="H146" s="26"/>
      <c r="I146" s="26"/>
      <c r="J146" s="26"/>
      <c r="K146" s="26"/>
      <c r="L146" s="26"/>
    </row>
    <row r="147" spans="1:12" ht="15.75">
      <c r="A147" s="67"/>
      <c r="B147" s="252"/>
      <c r="C147" s="67"/>
      <c r="D147" s="67"/>
      <c r="E147" s="67"/>
      <c r="F147" s="26"/>
      <c r="G147" s="26"/>
      <c r="H147" s="26"/>
      <c r="I147" s="26"/>
      <c r="J147" s="26"/>
      <c r="K147" s="26"/>
      <c r="L147" s="26"/>
    </row>
    <row r="148" spans="1:12" ht="15.75">
      <c r="A148" s="67"/>
      <c r="B148" s="252"/>
      <c r="C148" s="67"/>
      <c r="D148" s="67"/>
      <c r="E148" s="67"/>
      <c r="F148" s="26"/>
      <c r="G148" s="26"/>
      <c r="H148" s="26"/>
      <c r="I148" s="26"/>
      <c r="J148" s="26"/>
      <c r="K148" s="26"/>
      <c r="L148" s="26"/>
    </row>
    <row r="149" spans="1:12" ht="15.75">
      <c r="A149" s="67"/>
      <c r="B149" s="252"/>
      <c r="C149" s="67"/>
      <c r="D149" s="67"/>
      <c r="E149" s="67"/>
      <c r="F149" s="26"/>
      <c r="G149" s="26"/>
      <c r="H149" s="26"/>
      <c r="I149" s="26"/>
      <c r="J149" s="26"/>
      <c r="K149" s="26"/>
      <c r="L149" s="26"/>
    </row>
    <row r="150" spans="1:12" ht="15.75">
      <c r="A150" s="67"/>
      <c r="B150" s="252"/>
      <c r="C150" s="67"/>
      <c r="D150" s="67"/>
      <c r="E150" s="67"/>
      <c r="F150" s="26"/>
      <c r="G150" s="26"/>
      <c r="H150" s="26"/>
      <c r="I150" s="26"/>
      <c r="J150" s="26"/>
      <c r="K150" s="26"/>
      <c r="L150" s="26"/>
    </row>
    <row r="151" spans="1:12" ht="15.75">
      <c r="A151" s="67"/>
      <c r="B151" s="252"/>
      <c r="C151" s="67"/>
      <c r="D151" s="67"/>
      <c r="E151" s="67"/>
      <c r="F151" s="26"/>
      <c r="G151" s="26"/>
      <c r="H151" s="26"/>
      <c r="I151" s="26"/>
      <c r="J151" s="26"/>
      <c r="K151" s="26"/>
      <c r="L151" s="26"/>
    </row>
    <row r="152" spans="1:12" ht="15.75">
      <c r="A152" s="67"/>
      <c r="B152" s="252"/>
      <c r="C152" s="67"/>
      <c r="D152" s="67"/>
      <c r="E152" s="67"/>
      <c r="F152" s="26"/>
      <c r="G152" s="26"/>
      <c r="H152" s="26"/>
      <c r="I152" s="26"/>
      <c r="J152" s="26"/>
      <c r="K152" s="26"/>
      <c r="L152" s="26"/>
    </row>
    <row r="153" spans="1:12" ht="15.75">
      <c r="A153" s="67"/>
      <c r="B153" s="252"/>
      <c r="C153" s="67"/>
      <c r="D153" s="67"/>
      <c r="E153" s="67"/>
      <c r="F153" s="26"/>
      <c r="G153" s="26"/>
      <c r="H153" s="26"/>
      <c r="I153" s="26"/>
      <c r="J153" s="26"/>
      <c r="K153" s="26"/>
      <c r="L153" s="26"/>
    </row>
    <row r="154" spans="1:12" ht="15.75">
      <c r="A154" s="67"/>
      <c r="B154" s="252"/>
      <c r="C154" s="67"/>
      <c r="D154" s="67"/>
      <c r="E154" s="67"/>
      <c r="F154" s="26"/>
      <c r="G154" s="26"/>
      <c r="H154" s="26"/>
      <c r="I154" s="26"/>
      <c r="J154" s="26"/>
      <c r="K154" s="26"/>
      <c r="L154" s="26"/>
    </row>
    <row r="155" spans="1:12" ht="15.75">
      <c r="A155" s="67"/>
      <c r="B155" s="252"/>
      <c r="C155" s="67"/>
      <c r="D155" s="67"/>
      <c r="E155" s="67"/>
      <c r="F155" s="26"/>
      <c r="G155" s="26"/>
      <c r="H155" s="26"/>
      <c r="I155" s="26"/>
      <c r="J155" s="26"/>
      <c r="K155" s="26"/>
      <c r="L155" s="26"/>
    </row>
    <row r="156" spans="1:12" ht="15.75">
      <c r="A156" s="67"/>
      <c r="B156" s="252"/>
      <c r="C156" s="67"/>
      <c r="D156" s="67"/>
      <c r="E156" s="67"/>
      <c r="F156" s="26"/>
      <c r="G156" s="26"/>
      <c r="H156" s="26"/>
      <c r="I156" s="26"/>
      <c r="J156" s="26"/>
      <c r="K156" s="26"/>
      <c r="L156" s="26"/>
    </row>
    <row r="157" spans="1:12" ht="15.75">
      <c r="A157" s="67"/>
      <c r="B157" s="252"/>
      <c r="C157" s="67"/>
      <c r="D157" s="67"/>
      <c r="E157" s="67"/>
      <c r="F157" s="26"/>
      <c r="G157" s="26"/>
      <c r="H157" s="26"/>
      <c r="I157" s="26"/>
      <c r="J157" s="26"/>
      <c r="K157" s="26"/>
      <c r="L157" s="26"/>
    </row>
    <row r="158" spans="1:12" ht="15.75">
      <c r="A158" s="67"/>
      <c r="B158" s="252"/>
      <c r="C158" s="67"/>
      <c r="D158" s="67"/>
      <c r="E158" s="67"/>
      <c r="F158" s="26"/>
      <c r="G158" s="26"/>
      <c r="H158" s="26"/>
      <c r="I158" s="26"/>
      <c r="J158" s="26"/>
      <c r="K158" s="26"/>
      <c r="L158" s="26"/>
    </row>
    <row r="159" spans="1:12" ht="15.75">
      <c r="A159" s="67"/>
      <c r="B159" s="252"/>
      <c r="C159" s="67"/>
      <c r="D159" s="67"/>
      <c r="E159" s="67"/>
      <c r="F159" s="26"/>
      <c r="G159" s="26"/>
      <c r="H159" s="26"/>
      <c r="I159" s="26"/>
      <c r="J159" s="26"/>
      <c r="K159" s="26"/>
      <c r="L159" s="26"/>
    </row>
    <row r="160" spans="1:12" ht="15.75">
      <c r="A160" s="67"/>
      <c r="B160" s="252"/>
      <c r="C160" s="67"/>
      <c r="D160" s="67"/>
      <c r="E160" s="67"/>
      <c r="F160" s="26"/>
      <c r="G160" s="26"/>
      <c r="H160" s="26"/>
      <c r="I160" s="26"/>
      <c r="J160" s="26"/>
      <c r="K160" s="26"/>
      <c r="L160" s="26"/>
    </row>
    <row r="161" spans="1:12" ht="15.75">
      <c r="A161" s="67"/>
      <c r="B161" s="252"/>
      <c r="C161" s="67"/>
      <c r="D161" s="67"/>
      <c r="E161" s="67"/>
      <c r="F161" s="26"/>
      <c r="G161" s="26"/>
      <c r="H161" s="26"/>
      <c r="I161" s="26"/>
      <c r="J161" s="26"/>
      <c r="K161" s="26"/>
      <c r="L161" s="26"/>
    </row>
    <row r="162" spans="1:12" ht="15.75">
      <c r="A162" s="67"/>
      <c r="B162" s="252"/>
      <c r="C162" s="67"/>
      <c r="D162" s="67"/>
      <c r="E162" s="67"/>
      <c r="F162" s="26"/>
      <c r="G162" s="26"/>
      <c r="H162" s="26"/>
      <c r="I162" s="26"/>
      <c r="J162" s="26"/>
      <c r="K162" s="26"/>
      <c r="L162" s="26"/>
    </row>
    <row r="163" spans="1:12" ht="15.75">
      <c r="A163" s="67"/>
      <c r="B163" s="252"/>
      <c r="C163" s="67"/>
      <c r="D163" s="67"/>
      <c r="E163" s="67"/>
      <c r="F163" s="26"/>
      <c r="G163" s="26"/>
      <c r="H163" s="26"/>
      <c r="I163" s="26"/>
      <c r="J163" s="26"/>
      <c r="K163" s="26"/>
      <c r="L163" s="26"/>
    </row>
    <row r="164" spans="1:12" ht="15.75">
      <c r="A164" s="67"/>
      <c r="B164" s="252"/>
      <c r="C164" s="67"/>
      <c r="D164" s="67"/>
      <c r="E164" s="67"/>
      <c r="F164" s="26"/>
      <c r="G164" s="26"/>
      <c r="H164" s="26"/>
      <c r="I164" s="26"/>
      <c r="J164" s="26"/>
      <c r="K164" s="26"/>
      <c r="L164" s="26"/>
    </row>
    <row r="165" spans="1:12" ht="15.75">
      <c r="A165" s="67"/>
      <c r="B165" s="252"/>
      <c r="C165" s="67"/>
      <c r="D165" s="67"/>
      <c r="E165" s="67"/>
      <c r="F165" s="26"/>
      <c r="G165" s="26"/>
      <c r="H165" s="26"/>
      <c r="I165" s="26"/>
      <c r="J165" s="26"/>
      <c r="K165" s="26"/>
      <c r="L165" s="26"/>
    </row>
    <row r="166" spans="1:12" ht="15.75">
      <c r="A166" s="67"/>
      <c r="B166" s="252"/>
      <c r="C166" s="67"/>
      <c r="D166" s="67"/>
      <c r="E166" s="67"/>
      <c r="F166" s="26"/>
      <c r="G166" s="26"/>
      <c r="H166" s="26"/>
      <c r="I166" s="26"/>
      <c r="J166" s="26"/>
      <c r="K166" s="26"/>
      <c r="L166" s="26"/>
    </row>
    <row r="167" spans="1:12" ht="15.75">
      <c r="A167" s="67"/>
      <c r="B167" s="252"/>
      <c r="C167" s="67"/>
      <c r="D167" s="67"/>
      <c r="E167" s="67"/>
      <c r="F167" s="26"/>
      <c r="G167" s="26"/>
      <c r="H167" s="26"/>
      <c r="I167" s="26"/>
      <c r="J167" s="26"/>
      <c r="K167" s="26"/>
      <c r="L167" s="26"/>
    </row>
    <row r="168" spans="1:12" ht="15.75">
      <c r="A168" s="67"/>
      <c r="B168" s="252"/>
      <c r="C168" s="67"/>
      <c r="D168" s="67"/>
      <c r="E168" s="67"/>
      <c r="F168" s="26"/>
      <c r="G168" s="26"/>
      <c r="H168" s="26"/>
      <c r="I168" s="26"/>
      <c r="J168" s="26"/>
      <c r="K168" s="26"/>
      <c r="L168" s="26"/>
    </row>
    <row r="169" spans="1:12" ht="15.75">
      <c r="A169" s="67"/>
      <c r="B169" s="252"/>
      <c r="C169" s="67"/>
      <c r="D169" s="67"/>
      <c r="E169" s="67"/>
      <c r="F169" s="26"/>
      <c r="G169" s="26"/>
      <c r="H169" s="26"/>
      <c r="I169" s="26"/>
      <c r="J169" s="26"/>
      <c r="K169" s="26"/>
      <c r="L169" s="26"/>
    </row>
    <row r="170" spans="1:12" ht="15.75">
      <c r="A170" s="67"/>
      <c r="B170" s="252"/>
      <c r="C170" s="67"/>
      <c r="D170" s="67"/>
      <c r="E170" s="67"/>
      <c r="F170" s="26"/>
      <c r="G170" s="26"/>
      <c r="H170" s="26"/>
      <c r="I170" s="26"/>
      <c r="J170" s="26"/>
      <c r="K170" s="26"/>
      <c r="L170" s="26"/>
    </row>
    <row r="171" spans="1:12" ht="15.75">
      <c r="A171" s="67"/>
      <c r="B171" s="252"/>
      <c r="C171" s="67"/>
      <c r="D171" s="67"/>
      <c r="E171" s="67"/>
      <c r="F171" s="26"/>
      <c r="G171" s="26"/>
      <c r="H171" s="26"/>
      <c r="I171" s="26"/>
      <c r="J171" s="26"/>
      <c r="K171" s="26"/>
      <c r="L171" s="26"/>
    </row>
    <row r="172" spans="1:12" ht="15.75">
      <c r="A172" s="67"/>
      <c r="B172" s="252"/>
      <c r="C172" s="67"/>
      <c r="D172" s="67"/>
      <c r="E172" s="67"/>
      <c r="F172" s="26"/>
      <c r="G172" s="26"/>
      <c r="H172" s="26"/>
      <c r="I172" s="26"/>
      <c r="J172" s="26"/>
      <c r="K172" s="26"/>
      <c r="L172" s="26"/>
    </row>
    <row r="173" spans="1:12" ht="15.75">
      <c r="A173" s="67"/>
      <c r="B173" s="252"/>
      <c r="C173" s="67"/>
      <c r="D173" s="67"/>
      <c r="E173" s="67"/>
      <c r="F173" s="26"/>
      <c r="G173" s="26"/>
      <c r="H173" s="26"/>
      <c r="I173" s="26"/>
      <c r="J173" s="26"/>
      <c r="K173" s="26"/>
      <c r="L173" s="26"/>
    </row>
    <row r="174" spans="1:12" ht="15.75">
      <c r="A174" s="67"/>
      <c r="B174" s="252"/>
      <c r="C174" s="67"/>
      <c r="D174" s="67"/>
      <c r="E174" s="67"/>
      <c r="F174" s="26"/>
      <c r="G174" s="26"/>
      <c r="H174" s="26"/>
      <c r="I174" s="26"/>
      <c r="J174" s="26"/>
      <c r="K174" s="26"/>
      <c r="L174" s="26"/>
    </row>
    <row r="175" spans="1:12" ht="15.75">
      <c r="A175" s="67"/>
      <c r="B175" s="252"/>
      <c r="C175" s="67"/>
      <c r="D175" s="67"/>
      <c r="E175" s="67"/>
      <c r="F175" s="26"/>
      <c r="G175" s="26"/>
      <c r="H175" s="26"/>
      <c r="I175" s="26"/>
      <c r="J175" s="26"/>
      <c r="K175" s="26"/>
      <c r="L175" s="26"/>
    </row>
    <row r="176" spans="1:12" ht="15.75">
      <c r="A176" s="67"/>
      <c r="B176" s="252"/>
      <c r="C176" s="67"/>
      <c r="D176" s="67"/>
      <c r="E176" s="67"/>
      <c r="F176" s="26"/>
      <c r="G176" s="26"/>
      <c r="H176" s="26"/>
      <c r="I176" s="26"/>
      <c r="J176" s="26"/>
      <c r="K176" s="26"/>
      <c r="L176" s="26"/>
    </row>
    <row r="177" spans="1:12" ht="15.75">
      <c r="A177" s="67"/>
      <c r="B177" s="252"/>
      <c r="C177" s="67"/>
      <c r="D177" s="67"/>
      <c r="E177" s="67"/>
      <c r="F177" s="26"/>
      <c r="G177" s="26"/>
      <c r="H177" s="26"/>
      <c r="I177" s="26"/>
      <c r="J177" s="26"/>
      <c r="K177" s="26"/>
      <c r="L177" s="26"/>
    </row>
    <row r="178" spans="1:12" ht="15.75">
      <c r="A178" s="67"/>
      <c r="B178" s="252"/>
      <c r="C178" s="67"/>
      <c r="D178" s="67"/>
      <c r="E178" s="67"/>
      <c r="F178" s="26"/>
      <c r="G178" s="26"/>
      <c r="H178" s="26"/>
      <c r="I178" s="26"/>
      <c r="J178" s="26"/>
      <c r="K178" s="26"/>
      <c r="L178" s="26"/>
    </row>
    <row r="179" spans="1:12" ht="15.75">
      <c r="A179" s="67"/>
      <c r="B179" s="252"/>
      <c r="C179" s="67"/>
      <c r="D179" s="67"/>
      <c r="E179" s="67"/>
      <c r="F179" s="26"/>
      <c r="G179" s="26"/>
      <c r="H179" s="26"/>
      <c r="I179" s="26"/>
      <c r="J179" s="26"/>
      <c r="K179" s="26"/>
      <c r="L179" s="26"/>
    </row>
    <row r="180" spans="1:12" ht="15.75">
      <c r="A180" s="67"/>
      <c r="B180" s="252"/>
      <c r="C180" s="67"/>
      <c r="D180" s="67"/>
      <c r="E180" s="67"/>
      <c r="F180" s="26"/>
      <c r="G180" s="26"/>
      <c r="H180" s="26"/>
      <c r="I180" s="26"/>
      <c r="J180" s="26"/>
      <c r="K180" s="26"/>
      <c r="L180" s="26"/>
    </row>
    <row r="181" spans="1:12" ht="15.75">
      <c r="A181" s="67"/>
      <c r="B181" s="252"/>
      <c r="C181" s="67"/>
      <c r="D181" s="67"/>
      <c r="E181" s="67"/>
      <c r="F181" s="26"/>
      <c r="G181" s="26"/>
      <c r="H181" s="26"/>
      <c r="I181" s="26"/>
      <c r="J181" s="26"/>
      <c r="K181" s="26"/>
      <c r="L181" s="26"/>
    </row>
    <row r="182" spans="1:12" ht="15.75">
      <c r="A182" s="67"/>
      <c r="B182" s="252"/>
      <c r="C182" s="67"/>
      <c r="D182" s="67"/>
      <c r="E182" s="67"/>
      <c r="F182" s="26"/>
      <c r="G182" s="26"/>
      <c r="H182" s="26"/>
      <c r="I182" s="26"/>
      <c r="J182" s="26"/>
      <c r="K182" s="26"/>
      <c r="L182" s="26"/>
    </row>
    <row r="183" spans="1:12" ht="15.75">
      <c r="A183" s="67"/>
      <c r="B183" s="252"/>
      <c r="C183" s="67"/>
      <c r="D183" s="67"/>
      <c r="E183" s="67"/>
      <c r="F183" s="26"/>
      <c r="G183" s="26"/>
      <c r="H183" s="26"/>
      <c r="I183" s="26"/>
      <c r="J183" s="26"/>
      <c r="K183" s="26"/>
      <c r="L183" s="26"/>
    </row>
    <row r="184" spans="1:12" ht="15.75">
      <c r="A184" s="67"/>
      <c r="B184" s="252"/>
      <c r="C184" s="67"/>
      <c r="D184" s="67"/>
      <c r="E184" s="67"/>
      <c r="F184" s="26"/>
      <c r="G184" s="26"/>
      <c r="H184" s="26"/>
      <c r="I184" s="26"/>
      <c r="J184" s="26"/>
      <c r="K184" s="26"/>
      <c r="L184" s="26"/>
    </row>
    <row r="185" spans="1:12" ht="15.75">
      <c r="A185" s="67"/>
      <c r="B185" s="252"/>
      <c r="C185" s="67"/>
      <c r="D185" s="67"/>
      <c r="E185" s="67"/>
      <c r="F185" s="26"/>
      <c r="G185" s="26"/>
      <c r="H185" s="26"/>
      <c r="I185" s="26"/>
      <c r="J185" s="26"/>
      <c r="K185" s="26"/>
      <c r="L185" s="26"/>
    </row>
    <row r="186" spans="1:12" ht="15.75">
      <c r="A186" s="67"/>
      <c r="B186" s="252"/>
      <c r="C186" s="67"/>
      <c r="D186" s="67"/>
      <c r="E186" s="67"/>
      <c r="F186" s="26"/>
      <c r="G186" s="26"/>
      <c r="H186" s="26"/>
      <c r="I186" s="26"/>
      <c r="J186" s="26"/>
      <c r="K186" s="26"/>
      <c r="L186" s="26"/>
    </row>
    <row r="187" spans="1:12" ht="15.75">
      <c r="A187" s="67"/>
      <c r="B187" s="252"/>
      <c r="C187" s="67"/>
      <c r="D187" s="67"/>
      <c r="E187" s="67"/>
      <c r="F187" s="26"/>
      <c r="G187" s="26"/>
      <c r="H187" s="26"/>
      <c r="I187" s="26"/>
      <c r="J187" s="26"/>
      <c r="K187" s="26"/>
      <c r="L187" s="26"/>
    </row>
    <row r="188" spans="1:12" ht="15.75">
      <c r="A188" s="67"/>
      <c r="B188" s="252"/>
      <c r="C188" s="67"/>
      <c r="D188" s="67"/>
      <c r="E188" s="67"/>
      <c r="F188" s="26"/>
      <c r="G188" s="26"/>
      <c r="H188" s="26"/>
      <c r="I188" s="26"/>
      <c r="J188" s="26"/>
      <c r="K188" s="26"/>
      <c r="L188" s="26"/>
    </row>
    <row r="189" spans="1:12" ht="15.75">
      <c r="A189" s="67"/>
      <c r="B189" s="252"/>
      <c r="C189" s="67"/>
      <c r="D189" s="67"/>
      <c r="E189" s="67"/>
      <c r="F189" s="26"/>
      <c r="G189" s="26"/>
      <c r="H189" s="26"/>
      <c r="I189" s="26"/>
      <c r="J189" s="26"/>
      <c r="K189" s="26"/>
      <c r="L189" s="26"/>
    </row>
    <row r="190" spans="1:12" ht="15.75">
      <c r="A190" s="67"/>
      <c r="B190" s="252"/>
      <c r="C190" s="67"/>
      <c r="D190" s="67"/>
      <c r="E190" s="67"/>
      <c r="F190" s="26"/>
      <c r="G190" s="26"/>
      <c r="H190" s="26"/>
      <c r="I190" s="26"/>
      <c r="J190" s="26"/>
      <c r="K190" s="26"/>
      <c r="L190" s="26"/>
    </row>
    <row r="191" spans="1:12" ht="15.75">
      <c r="A191" s="67"/>
      <c r="B191" s="252"/>
      <c r="C191" s="67"/>
      <c r="D191" s="67"/>
      <c r="E191" s="67"/>
      <c r="F191" s="26"/>
      <c r="G191" s="26"/>
      <c r="H191" s="26"/>
      <c r="I191" s="26"/>
      <c r="J191" s="26"/>
      <c r="K191" s="26"/>
      <c r="L191" s="26"/>
    </row>
    <row r="192" spans="1:12" ht="15.75">
      <c r="A192" s="67"/>
      <c r="B192" s="252"/>
      <c r="C192" s="67"/>
      <c r="D192" s="67"/>
      <c r="E192" s="67"/>
      <c r="F192" s="26"/>
      <c r="G192" s="26"/>
      <c r="H192" s="26"/>
      <c r="I192" s="26"/>
      <c r="J192" s="26"/>
      <c r="K192" s="26"/>
      <c r="L192" s="26"/>
    </row>
    <row r="193" spans="1:12" ht="15.75">
      <c r="A193" s="67"/>
      <c r="B193" s="252"/>
      <c r="C193" s="67"/>
      <c r="D193" s="67"/>
      <c r="E193" s="67"/>
      <c r="F193" s="26"/>
      <c r="G193" s="26"/>
      <c r="H193" s="26"/>
      <c r="I193" s="26"/>
      <c r="J193" s="26"/>
      <c r="K193" s="26"/>
      <c r="L193" s="26"/>
    </row>
    <row r="194" spans="1:12" ht="15.75">
      <c r="A194" s="67"/>
      <c r="B194" s="252"/>
      <c r="C194" s="67"/>
      <c r="D194" s="67"/>
      <c r="E194" s="67"/>
      <c r="F194" s="26"/>
      <c r="G194" s="26"/>
      <c r="H194" s="26"/>
      <c r="I194" s="26"/>
      <c r="J194" s="26"/>
      <c r="K194" s="26"/>
      <c r="L194" s="26"/>
    </row>
    <row r="195" spans="1:12" ht="15.75">
      <c r="A195" s="67"/>
      <c r="B195" s="252"/>
      <c r="C195" s="67"/>
      <c r="D195" s="67"/>
      <c r="E195" s="67"/>
      <c r="F195" s="26"/>
      <c r="G195" s="26"/>
      <c r="H195" s="26"/>
      <c r="I195" s="26"/>
      <c r="J195" s="26"/>
      <c r="K195" s="26"/>
      <c r="L195" s="26"/>
    </row>
    <row r="196" spans="1:12" ht="15.75">
      <c r="A196" s="67"/>
      <c r="B196" s="252"/>
      <c r="C196" s="67"/>
      <c r="D196" s="67"/>
      <c r="E196" s="67"/>
      <c r="F196" s="26"/>
      <c r="G196" s="26"/>
      <c r="H196" s="26"/>
      <c r="I196" s="26"/>
      <c r="J196" s="26"/>
      <c r="K196" s="26"/>
      <c r="L196" s="26"/>
    </row>
    <row r="197" spans="1:12" ht="15.75">
      <c r="A197" s="67"/>
      <c r="B197" s="252"/>
      <c r="C197" s="67"/>
      <c r="D197" s="67"/>
      <c r="E197" s="67"/>
      <c r="F197" s="26"/>
      <c r="G197" s="26"/>
      <c r="H197" s="26"/>
      <c r="I197" s="26"/>
      <c r="J197" s="26"/>
      <c r="K197" s="26"/>
      <c r="L197" s="26"/>
    </row>
    <row r="198" spans="1:12" ht="15.75">
      <c r="A198" s="67"/>
      <c r="B198" s="252"/>
      <c r="C198" s="67"/>
      <c r="D198" s="67"/>
      <c r="E198" s="67"/>
      <c r="F198" s="26"/>
      <c r="G198" s="26"/>
      <c r="H198" s="26"/>
      <c r="I198" s="26"/>
      <c r="J198" s="26"/>
      <c r="K198" s="26"/>
      <c r="L198" s="26"/>
    </row>
    <row r="199" spans="1:12" ht="15.75">
      <c r="A199" s="67"/>
      <c r="B199" s="252"/>
      <c r="C199" s="67"/>
      <c r="D199" s="67"/>
      <c r="E199" s="67"/>
      <c r="F199" s="26"/>
      <c r="G199" s="26"/>
      <c r="H199" s="26"/>
      <c r="I199" s="26"/>
      <c r="J199" s="26"/>
      <c r="K199" s="26"/>
      <c r="L199" s="26"/>
    </row>
  </sheetData>
  <mergeCells count="15">
    <mergeCell ref="H74:L74"/>
    <mergeCell ref="A60:E60"/>
    <mergeCell ref="A68:E68"/>
    <mergeCell ref="A69:E69"/>
    <mergeCell ref="A53:E53"/>
    <mergeCell ref="A52:E52"/>
    <mergeCell ref="A5:E5"/>
    <mergeCell ref="A15:E15"/>
    <mergeCell ref="A34:E34"/>
    <mergeCell ref="A59:E59"/>
    <mergeCell ref="A1:E1"/>
    <mergeCell ref="A2:E2"/>
    <mergeCell ref="A4:E4"/>
    <mergeCell ref="A14:E14"/>
    <mergeCell ref="A31:E31"/>
  </mergeCells>
  <phoneticPr fontId="151" type="noConversion"/>
  <pageMargins left="0.25" right="0.25" top="0.75" bottom="0.75" header="0.3" footer="0.3"/>
  <pageSetup scale="60" fitToHeight="0" orientation="landscape" r:id="rId1"/>
  <headerFooter>
    <oddHeader>&amp;C&amp;"Arial,Bold"&amp;16 &amp;K03+0003. ANALIZA FINANCIARA INDICATORI</oddHeader>
  </headerFooter>
</worksheet>
</file>

<file path=xl/worksheets/sheet6.xml><?xml version="1.0" encoding="utf-8"?>
<worksheet xmlns="http://schemas.openxmlformats.org/spreadsheetml/2006/main" xmlns:r="http://schemas.openxmlformats.org/officeDocument/2006/relationships">
  <sheetPr>
    <tabColor rgb="FF00B050"/>
  </sheetPr>
  <dimension ref="A1:N38"/>
  <sheetViews>
    <sheetView workbookViewId="0"/>
  </sheetViews>
  <sheetFormatPr defaultColWidth="8.85546875" defaultRowHeight="13.5"/>
  <cols>
    <col min="1" max="1" width="39.7109375" style="271" customWidth="1"/>
    <col min="2" max="2" width="41" style="271" customWidth="1"/>
    <col min="3" max="3" width="11" style="586" customWidth="1"/>
    <col min="4" max="4" width="14.140625" style="586" customWidth="1"/>
    <col min="5" max="5" width="14.7109375" style="586" customWidth="1"/>
    <col min="6" max="6" width="10" style="587" bestFit="1" customWidth="1"/>
    <col min="7" max="7" width="21.7109375" style="563" customWidth="1"/>
    <col min="8" max="8" width="50" style="540" customWidth="1"/>
    <col min="9" max="14" width="9.140625" style="563" customWidth="1"/>
    <col min="15" max="16384" width="8.85546875" style="22"/>
  </cols>
  <sheetData>
    <row r="1" spans="1:14" s="248" customFormat="1" ht="19.5">
      <c r="A1" s="538"/>
      <c r="B1" s="65"/>
      <c r="C1" s="50"/>
      <c r="D1" s="50"/>
      <c r="E1" s="50"/>
      <c r="F1" s="539"/>
      <c r="G1" s="63"/>
      <c r="H1" s="540"/>
      <c r="I1" s="63"/>
      <c r="J1" s="63"/>
      <c r="K1" s="63"/>
      <c r="L1" s="63"/>
      <c r="M1" s="63"/>
      <c r="N1" s="63"/>
    </row>
    <row r="2" spans="1:14" s="248" customFormat="1" ht="19.5">
      <c r="A2" s="538"/>
      <c r="B2" s="65"/>
      <c r="C2" s="50"/>
      <c r="D2" s="50"/>
      <c r="E2" s="50"/>
      <c r="F2" s="539"/>
      <c r="G2" s="63"/>
      <c r="H2" s="540"/>
      <c r="I2" s="63"/>
      <c r="J2" s="63"/>
      <c r="K2" s="63"/>
      <c r="L2" s="63"/>
      <c r="M2" s="63"/>
      <c r="N2" s="63"/>
    </row>
    <row r="3" spans="1:14" s="248" customFormat="1" ht="18.75" hidden="1">
      <c r="A3" s="541" t="s">
        <v>976</v>
      </c>
      <c r="B3" s="65"/>
      <c r="C3" s="240"/>
      <c r="D3" s="240"/>
      <c r="E3" s="240"/>
      <c r="F3" s="539"/>
      <c r="G3" s="63"/>
      <c r="H3" s="540"/>
      <c r="I3" s="63"/>
      <c r="J3" s="63"/>
      <c r="K3" s="63"/>
      <c r="L3" s="63"/>
      <c r="M3" s="63"/>
      <c r="N3" s="63"/>
    </row>
    <row r="4" spans="1:14" s="251" customFormat="1" ht="15.75" hidden="1">
      <c r="A4" s="542"/>
      <c r="B4" s="543"/>
      <c r="C4" s="544"/>
      <c r="D4" s="544"/>
      <c r="E4" s="544"/>
      <c r="F4" s="545"/>
      <c r="G4" s="244"/>
      <c r="H4" s="540"/>
      <c r="I4" s="244"/>
      <c r="J4" s="244"/>
      <c r="K4" s="244"/>
      <c r="L4" s="244"/>
      <c r="M4" s="244"/>
      <c r="N4" s="244"/>
    </row>
    <row r="5" spans="1:14" s="251" customFormat="1" ht="31.5" hidden="1">
      <c r="A5" s="546" t="s">
        <v>979</v>
      </c>
      <c r="B5" s="547" t="s">
        <v>977</v>
      </c>
      <c r="C5" s="548"/>
      <c r="D5" s="548"/>
      <c r="E5" s="549" t="str">
        <f>IFERROR('2 Cont RP'!D77/'2 Cont RP'!D50,"")</f>
        <v/>
      </c>
      <c r="F5" s="550"/>
      <c r="G5" s="244"/>
      <c r="H5" s="540"/>
      <c r="I5" s="244"/>
      <c r="J5" s="244"/>
      <c r="K5" s="244"/>
      <c r="L5" s="244"/>
      <c r="M5" s="244"/>
      <c r="N5" s="244"/>
    </row>
    <row r="6" spans="1:14" s="251" customFormat="1" ht="47.25" hidden="1">
      <c r="A6" s="551"/>
      <c r="B6" s="547" t="s">
        <v>978</v>
      </c>
      <c r="C6" s="548"/>
      <c r="D6" s="548"/>
      <c r="E6" s="552">
        <f>'2 Cont RP'!D81</f>
        <v>0</v>
      </c>
      <c r="F6" s="550"/>
      <c r="G6" s="244"/>
      <c r="H6" s="540"/>
      <c r="I6" s="244"/>
      <c r="J6" s="244"/>
      <c r="K6" s="244"/>
      <c r="L6" s="244"/>
      <c r="M6" s="244"/>
      <c r="N6" s="244"/>
    </row>
    <row r="7" spans="1:14" s="251" customFormat="1" ht="17.25" customHeight="1">
      <c r="A7" s="984"/>
      <c r="B7" s="984"/>
      <c r="C7" s="553"/>
      <c r="D7" s="553"/>
      <c r="E7" s="553"/>
      <c r="F7" s="550"/>
      <c r="G7" s="244"/>
      <c r="H7" s="540"/>
      <c r="I7" s="244"/>
      <c r="J7" s="244"/>
      <c r="K7" s="244"/>
      <c r="L7" s="244"/>
      <c r="M7" s="244"/>
      <c r="N7" s="244"/>
    </row>
    <row r="8" spans="1:14" s="248" customFormat="1" ht="10.5" customHeight="1">
      <c r="A8" s="538"/>
      <c r="B8" s="65"/>
      <c r="C8" s="50"/>
      <c r="D8" s="50"/>
      <c r="E8" s="50"/>
      <c r="F8" s="539"/>
      <c r="G8" s="63"/>
      <c r="H8" s="540"/>
      <c r="I8" s="63"/>
      <c r="J8" s="63"/>
      <c r="K8" s="63"/>
      <c r="L8" s="63"/>
      <c r="M8" s="63"/>
      <c r="N8" s="63"/>
    </row>
    <row r="9" spans="1:14" s="248" customFormat="1" ht="35.25" customHeight="1">
      <c r="A9" s="554" t="s">
        <v>104</v>
      </c>
      <c r="B9" s="555"/>
      <c r="C9" s="556"/>
      <c r="D9" s="556"/>
      <c r="E9" s="557"/>
      <c r="F9" s="550"/>
      <c r="G9" s="244"/>
      <c r="H9" s="540"/>
      <c r="I9" s="244"/>
      <c r="J9" s="244"/>
      <c r="K9" s="244"/>
      <c r="L9" s="63"/>
      <c r="M9" s="63"/>
      <c r="N9" s="63"/>
    </row>
    <row r="10" spans="1:14" s="248" customFormat="1" ht="22.5" customHeight="1" thickBot="1">
      <c r="A10" s="554"/>
      <c r="B10" s="555"/>
      <c r="C10" s="556"/>
      <c r="D10" s="556"/>
      <c r="E10" s="558"/>
      <c r="F10" s="550"/>
      <c r="G10" s="244"/>
      <c r="H10" s="540"/>
      <c r="I10" s="244"/>
      <c r="J10" s="244"/>
      <c r="K10" s="244"/>
      <c r="L10" s="63"/>
      <c r="M10" s="63"/>
      <c r="N10" s="63"/>
    </row>
    <row r="11" spans="1:14" ht="15.75">
      <c r="A11" s="381"/>
      <c r="B11" s="559"/>
      <c r="C11" s="560"/>
      <c r="D11" s="560"/>
      <c r="E11" s="561"/>
      <c r="F11" s="562"/>
    </row>
    <row r="12" spans="1:14" ht="31.5">
      <c r="A12" s="564" t="s">
        <v>182</v>
      </c>
      <c r="B12" s="565"/>
      <c r="C12" s="566"/>
      <c r="D12" s="566"/>
      <c r="E12" s="566"/>
      <c r="F12" s="567"/>
    </row>
    <row r="13" spans="1:14" ht="25.5">
      <c r="A13" s="275"/>
      <c r="B13" s="275" t="s">
        <v>942</v>
      </c>
      <c r="C13" s="568" t="s">
        <v>940</v>
      </c>
      <c r="D13" s="569" t="s">
        <v>939</v>
      </c>
      <c r="E13" s="570" t="s">
        <v>941</v>
      </c>
      <c r="F13" s="567"/>
      <c r="G13" s="571"/>
    </row>
    <row r="14" spans="1:14" ht="15.75">
      <c r="A14" s="276" t="s">
        <v>975</v>
      </c>
      <c r="B14" s="275" t="s">
        <v>974</v>
      </c>
      <c r="C14" s="572" t="str">
        <f>'3 Analiza financiara-indicatori'!E55</f>
        <v/>
      </c>
      <c r="D14" s="573" t="str">
        <f>IF(C14&gt;E14,"NU","DA")</f>
        <v>NU</v>
      </c>
      <c r="E14" s="568">
        <v>0.5</v>
      </c>
      <c r="F14" s="567" t="s">
        <v>73</v>
      </c>
      <c r="G14" s="571"/>
      <c r="H14" s="574"/>
    </row>
    <row r="15" spans="1:14" ht="15.75">
      <c r="A15" s="422" t="s">
        <v>877</v>
      </c>
      <c r="B15" s="275" t="s">
        <v>943</v>
      </c>
      <c r="C15" s="575" t="str">
        <f>'3 Analiza financiara-indicatori'!E71</f>
        <v/>
      </c>
      <c r="D15" s="573" t="str">
        <f>IF(C15&gt;E15,"NU","DA")</f>
        <v>NU</v>
      </c>
      <c r="E15" s="576">
        <v>0.85</v>
      </c>
      <c r="F15" s="567"/>
      <c r="H15" s="982"/>
      <c r="I15" s="982"/>
      <c r="J15" s="982"/>
      <c r="K15" s="982"/>
      <c r="L15" s="982"/>
    </row>
    <row r="16" spans="1:14" ht="15.75">
      <c r="A16" s="276" t="s">
        <v>878</v>
      </c>
      <c r="B16" s="275" t="s">
        <v>944</v>
      </c>
      <c r="C16" s="575" t="str">
        <f>'3 Analiza financiara-indicatori'!E72</f>
        <v/>
      </c>
      <c r="D16" s="573" t="str">
        <f t="shared" ref="D16:D22" si="0">IF(C16&gt;E16,"NU","DA")</f>
        <v>NU</v>
      </c>
      <c r="E16" s="576">
        <v>0.8</v>
      </c>
      <c r="F16" s="567"/>
    </row>
    <row r="17" spans="1:6" ht="18" customHeight="1">
      <c r="A17" s="332" t="s">
        <v>880</v>
      </c>
      <c r="B17" s="275" t="s">
        <v>945</v>
      </c>
      <c r="C17" s="575" t="str">
        <f>'3 Analiza financiara-indicatori'!E73</f>
        <v/>
      </c>
      <c r="D17" s="573" t="str">
        <f t="shared" si="0"/>
        <v>NU</v>
      </c>
      <c r="E17" s="576">
        <v>0.5</v>
      </c>
      <c r="F17" s="567"/>
    </row>
    <row r="18" spans="1:6" ht="15.75">
      <c r="A18" s="332" t="s">
        <v>965</v>
      </c>
      <c r="B18" s="275" t="s">
        <v>946</v>
      </c>
      <c r="C18" s="575" t="str">
        <f>'3 Analiza financiara-indicatori'!E74</f>
        <v/>
      </c>
      <c r="D18" s="573" t="str">
        <f t="shared" si="0"/>
        <v>NU</v>
      </c>
      <c r="E18" s="575">
        <v>0.3</v>
      </c>
      <c r="F18" s="567" t="s">
        <v>73</v>
      </c>
    </row>
    <row r="19" spans="1:6" ht="25.5" hidden="1">
      <c r="A19" s="308" t="s">
        <v>883</v>
      </c>
      <c r="B19" s="275" t="s">
        <v>947</v>
      </c>
      <c r="C19" s="575" t="str">
        <f>'3 Analiza financiara-indicatori'!E75</f>
        <v/>
      </c>
      <c r="D19" s="573" t="str">
        <f t="shared" si="0"/>
        <v>DA</v>
      </c>
      <c r="E19" s="577"/>
      <c r="F19" s="567"/>
    </row>
    <row r="20" spans="1:6" ht="31.5" hidden="1">
      <c r="A20" s="308" t="s">
        <v>885</v>
      </c>
      <c r="B20" s="275" t="s">
        <v>948</v>
      </c>
      <c r="C20" s="575" t="str">
        <f>'3 Analiza financiara-indicatori'!E77</f>
        <v/>
      </c>
      <c r="D20" s="573" t="str">
        <f t="shared" si="0"/>
        <v>DA</v>
      </c>
      <c r="E20" s="577"/>
      <c r="F20" s="567"/>
    </row>
    <row r="21" spans="1:6" ht="25.5" hidden="1">
      <c r="A21" s="326" t="s">
        <v>980</v>
      </c>
      <c r="B21" s="275" t="s">
        <v>989</v>
      </c>
      <c r="C21" s="575" t="str">
        <f>'3 Analiza financiara-indicatori'!E78</f>
        <v/>
      </c>
      <c r="D21" s="573" t="str">
        <f t="shared" si="0"/>
        <v>DA</v>
      </c>
      <c r="E21" s="577"/>
      <c r="F21" s="567"/>
    </row>
    <row r="22" spans="1:6" ht="25.5">
      <c r="A22" s="328" t="s">
        <v>982</v>
      </c>
      <c r="B22" s="275" t="s">
        <v>990</v>
      </c>
      <c r="C22" s="575" t="str">
        <f>'3 Analiza financiara-indicatori'!E79</f>
        <v/>
      </c>
      <c r="D22" s="573" t="str">
        <f t="shared" si="0"/>
        <v>NU</v>
      </c>
      <c r="E22" s="576">
        <v>0.05</v>
      </c>
      <c r="F22" s="567"/>
    </row>
    <row r="23" spans="1:6" ht="31.5">
      <c r="A23" s="332" t="s">
        <v>887</v>
      </c>
      <c r="B23" s="275" t="s">
        <v>955</v>
      </c>
      <c r="C23" s="575" t="str">
        <f>'3 Analiza financiara-indicatori'!E80</f>
        <v/>
      </c>
      <c r="D23" s="573" t="str">
        <f>IF(C23&gt;E23,"DA","NU")</f>
        <v>DA</v>
      </c>
      <c r="E23" s="576">
        <v>0.7</v>
      </c>
      <c r="F23" s="567"/>
    </row>
    <row r="24" spans="1:6" ht="15.75" hidden="1">
      <c r="A24" s="308" t="s">
        <v>889</v>
      </c>
      <c r="B24" s="275" t="s">
        <v>949</v>
      </c>
      <c r="C24" s="575" t="str">
        <f>'3 Analiza financiara-indicatori'!E81</f>
        <v/>
      </c>
      <c r="D24" s="573" t="str">
        <f>IF(C24&gt;E24,"NU","DA")</f>
        <v>DA</v>
      </c>
      <c r="E24" s="577"/>
      <c r="F24" s="567"/>
    </row>
    <row r="25" spans="1:6" ht="25.5" hidden="1">
      <c r="A25" s="306" t="s">
        <v>927</v>
      </c>
      <c r="B25" s="275" t="s">
        <v>954</v>
      </c>
      <c r="C25" s="575" t="str">
        <f>'3 Analiza financiara-indicatori'!E83</f>
        <v/>
      </c>
      <c r="D25" s="573" t="str">
        <f>IF(C25&gt;E25,"DA","NU")</f>
        <v>DA</v>
      </c>
      <c r="E25" s="575">
        <v>0.3</v>
      </c>
      <c r="F25" s="567"/>
    </row>
    <row r="26" spans="1:6" ht="31.5">
      <c r="A26" s="421" t="s">
        <v>121</v>
      </c>
      <c r="B26" s="275" t="s">
        <v>120</v>
      </c>
      <c r="C26" s="575" t="str">
        <f>'3 Analiza financiara-indicatori'!E82</f>
        <v/>
      </c>
      <c r="D26" s="573" t="str">
        <f>IF(C26&gt;E26,"NU","DA")</f>
        <v>NU</v>
      </c>
      <c r="E26" s="576">
        <v>0.05</v>
      </c>
      <c r="F26" s="567"/>
    </row>
    <row r="27" spans="1:6" ht="41.25">
      <c r="A27" s="420" t="s">
        <v>177</v>
      </c>
      <c r="B27" s="275" t="s">
        <v>988</v>
      </c>
      <c r="C27" s="575" t="str">
        <f>'3 Analiza financiara-indicatori'!E83</f>
        <v/>
      </c>
      <c r="D27" s="578" t="str">
        <f>IF(C27&gt;E27,"DA","NU")</f>
        <v>DA</v>
      </c>
      <c r="E27" s="575">
        <v>0.3</v>
      </c>
      <c r="F27" s="567"/>
    </row>
    <row r="28" spans="1:6" ht="15.75">
      <c r="A28" s="307" t="s">
        <v>176</v>
      </c>
      <c r="B28" s="275" t="s">
        <v>179</v>
      </c>
      <c r="C28" s="575" t="str">
        <f>'3 Analiza financiara-indicatori'!E66</f>
        <v/>
      </c>
      <c r="D28" s="578" t="str">
        <f>IF(C28&gt;E28,"DA","NU")</f>
        <v>DA</v>
      </c>
      <c r="E28" s="575">
        <v>0.67</v>
      </c>
      <c r="F28" s="567"/>
    </row>
    <row r="29" spans="1:6" ht="15.75">
      <c r="A29" s="332" t="s">
        <v>893</v>
      </c>
      <c r="B29" s="275" t="s">
        <v>953</v>
      </c>
      <c r="C29" s="575" t="str">
        <f>'3 Analiza financiara-indicatori'!E86</f>
        <v/>
      </c>
      <c r="D29" s="573" t="str">
        <f>IF(C29&gt;E29,"DA","NU")</f>
        <v>DA</v>
      </c>
      <c r="E29" s="576">
        <v>0.7</v>
      </c>
      <c r="F29" s="567"/>
    </row>
    <row r="30" spans="1:6" ht="31.5" hidden="1">
      <c r="A30" s="260" t="s">
        <v>967</v>
      </c>
      <c r="B30" s="565" t="s">
        <v>959</v>
      </c>
      <c r="C30" s="579" t="str">
        <f>'3 Analiza financiara-indicatori'!E87</f>
        <v/>
      </c>
      <c r="D30" s="40" t="str">
        <f>IF(C30&gt;E30,"DA","NU")</f>
        <v>NU</v>
      </c>
      <c r="E30" s="566"/>
      <c r="F30" s="567"/>
    </row>
    <row r="31" spans="1:6" ht="15.75" hidden="1">
      <c r="A31" s="264" t="s">
        <v>897</v>
      </c>
      <c r="B31" s="565" t="s">
        <v>952</v>
      </c>
      <c r="C31" s="579" t="str">
        <f>'3 Analiza financiara-indicatori'!E89</f>
        <v/>
      </c>
      <c r="D31" s="40" t="str">
        <f>IF(C31&gt;E31,"DA","NU")</f>
        <v>NU</v>
      </c>
      <c r="E31" s="566"/>
      <c r="F31" s="567"/>
    </row>
    <row r="32" spans="1:6" ht="15.75" hidden="1">
      <c r="A32" s="264" t="s">
        <v>898</v>
      </c>
      <c r="B32" s="565" t="s">
        <v>951</v>
      </c>
      <c r="C32" s="579" t="str">
        <f>'3 Analiza financiara-indicatori'!E90</f>
        <v/>
      </c>
      <c r="D32" s="40" t="str">
        <f>IF(C32&gt;E32,"NU","DA")</f>
        <v>DA</v>
      </c>
      <c r="E32" s="566"/>
      <c r="F32" s="567"/>
    </row>
    <row r="33" spans="1:14" ht="15.75" hidden="1">
      <c r="A33" s="264" t="s">
        <v>899</v>
      </c>
      <c r="B33" s="565" t="s">
        <v>950</v>
      </c>
      <c r="C33" s="579" t="str">
        <f>'3 Analiza financiara-indicatori'!E91</f>
        <v/>
      </c>
      <c r="D33" s="40" t="str">
        <f>IF(C33&gt;E33,"DA","NU")</f>
        <v>DA</v>
      </c>
      <c r="E33" s="580">
        <v>0.3</v>
      </c>
      <c r="F33" s="567"/>
    </row>
    <row r="34" spans="1:14" ht="14.25" thickBot="1">
      <c r="A34" s="581"/>
      <c r="B34" s="582"/>
      <c r="C34" s="583"/>
      <c r="D34" s="583"/>
      <c r="E34" s="583"/>
      <c r="F34" s="584"/>
    </row>
    <row r="36" spans="1:14" s="248" customFormat="1">
      <c r="A36" s="585"/>
      <c r="B36" s="65"/>
      <c r="C36" s="50"/>
      <c r="D36" s="50"/>
      <c r="E36" s="50"/>
      <c r="F36" s="539"/>
      <c r="G36" s="63"/>
      <c r="H36" s="540"/>
      <c r="I36" s="63"/>
      <c r="J36" s="63"/>
      <c r="K36" s="63"/>
      <c r="L36" s="63"/>
      <c r="M36" s="63"/>
      <c r="N36" s="63"/>
    </row>
    <row r="37" spans="1:14" s="248" customFormat="1">
      <c r="A37" s="585"/>
      <c r="B37" s="65"/>
      <c r="C37" s="50"/>
      <c r="D37" s="50"/>
      <c r="E37" s="50"/>
      <c r="F37" s="539"/>
      <c r="G37" s="63"/>
      <c r="H37" s="540"/>
      <c r="I37" s="63"/>
      <c r="J37" s="63"/>
      <c r="K37" s="63"/>
      <c r="L37" s="63"/>
      <c r="M37" s="63"/>
      <c r="N37" s="63"/>
    </row>
    <row r="38" spans="1:14" s="248" customFormat="1">
      <c r="A38" s="65"/>
      <c r="B38" s="65"/>
      <c r="C38" s="50"/>
      <c r="D38" s="50"/>
      <c r="E38" s="50"/>
      <c r="F38" s="539"/>
      <c r="G38" s="63"/>
      <c r="H38" s="540"/>
      <c r="I38" s="63"/>
      <c r="J38" s="63"/>
      <c r="K38" s="63"/>
      <c r="L38" s="63"/>
      <c r="M38" s="63"/>
      <c r="N38" s="63"/>
    </row>
  </sheetData>
  <mergeCells count="2">
    <mergeCell ref="H15:L15"/>
    <mergeCell ref="A7:B7"/>
  </mergeCells>
  <phoneticPr fontId="151" type="noConversion"/>
  <conditionalFormatting sqref="D15:D25 D27:D33">
    <cfRule type="containsText" dxfId="27" priority="9" operator="containsText" text="NU">
      <formula>NOT(ISERROR(SEARCH("NU",D15)))</formula>
    </cfRule>
    <cfRule type="containsText" dxfId="26" priority="10" operator="containsText" text="DA">
      <formula>NOT(ISERROR(SEARCH("DA",D15)))</formula>
    </cfRule>
  </conditionalFormatting>
  <conditionalFormatting sqref="D14">
    <cfRule type="containsText" dxfId="25" priority="5" operator="containsText" text="NU">
      <formula>NOT(ISERROR(SEARCH("NU",D14)))</formula>
    </cfRule>
    <cfRule type="containsText" dxfId="24" priority="6" operator="containsText" text="DA">
      <formula>NOT(ISERROR(SEARCH("DA",D14)))</formula>
    </cfRule>
  </conditionalFormatting>
  <conditionalFormatting sqref="E6">
    <cfRule type="cellIs" dxfId="23" priority="3" operator="equal">
      <formula>0</formula>
    </cfRule>
    <cfRule type="cellIs" dxfId="22" priority="4" operator="greaterThan">
      <formula>0</formula>
    </cfRule>
  </conditionalFormatting>
  <conditionalFormatting sqref="D26">
    <cfRule type="containsText" dxfId="21" priority="1" operator="containsText" text="NU">
      <formula>NOT(ISERROR(SEARCH("NU",D26)))</formula>
    </cfRule>
    <cfRule type="containsText" dxfId="20"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7.xml><?xml version="1.0" encoding="utf-8"?>
<worksheet xmlns="http://schemas.openxmlformats.org/spreadsheetml/2006/main" xmlns:r="http://schemas.openxmlformats.org/officeDocument/2006/relationships">
  <sheetPr>
    <tabColor rgb="FFFFC000"/>
    <pageSetUpPr fitToPage="1"/>
  </sheetPr>
  <dimension ref="A1:L87"/>
  <sheetViews>
    <sheetView topLeftCell="A72" zoomScale="90" zoomScaleNormal="90" workbookViewId="0">
      <selection activeCell="H37" activeCellId="5" sqref="E13 E13 E24 E30 E37 H37"/>
    </sheetView>
  </sheetViews>
  <sheetFormatPr defaultRowHeight="15"/>
  <cols>
    <col min="1" max="1" width="6" style="348" customWidth="1"/>
    <col min="2" max="2" width="56.42578125" style="349" customWidth="1"/>
    <col min="3" max="4" width="17.42578125" style="404" customWidth="1"/>
    <col min="5" max="5" width="17.42578125" style="405" customWidth="1"/>
    <col min="6" max="7" width="17.42578125" style="404" customWidth="1"/>
    <col min="8" max="9" width="17.42578125" style="405" customWidth="1"/>
    <col min="10" max="10" width="9.140625" style="590"/>
    <col min="11" max="12" width="13.140625" style="590" customWidth="1"/>
    <col min="13" max="16384" width="9.140625" style="591"/>
  </cols>
  <sheetData>
    <row r="1" spans="1:12" s="589" customFormat="1">
      <c r="A1" s="348"/>
      <c r="B1" s="349"/>
      <c r="C1" s="404"/>
      <c r="D1" s="404"/>
      <c r="E1" s="405"/>
      <c r="F1" s="404"/>
      <c r="G1" s="404"/>
      <c r="H1" s="405"/>
      <c r="I1" s="405"/>
      <c r="J1" s="588"/>
      <c r="K1" s="588"/>
      <c r="L1" s="588"/>
    </row>
    <row r="4" spans="1:12" s="589" customFormat="1" ht="18.75">
      <c r="A4" s="990" t="s">
        <v>468</v>
      </c>
      <c r="B4" s="990"/>
      <c r="C4" s="990"/>
      <c r="D4" s="990"/>
      <c r="E4" s="990"/>
      <c r="F4" s="990"/>
      <c r="G4" s="990"/>
      <c r="H4" s="990"/>
      <c r="I4" s="990"/>
      <c r="J4" s="588"/>
      <c r="K4" s="588"/>
      <c r="L4" s="588"/>
    </row>
    <row r="6" spans="1:12" ht="74.25" customHeight="1">
      <c r="A6" s="350" t="s">
        <v>469</v>
      </c>
      <c r="B6" s="351" t="s">
        <v>470</v>
      </c>
      <c r="C6" s="991" t="s">
        <v>471</v>
      </c>
      <c r="D6" s="985"/>
      <c r="E6" s="406" t="s">
        <v>472</v>
      </c>
      <c r="F6" s="991" t="s">
        <v>473</v>
      </c>
      <c r="G6" s="985"/>
      <c r="H6" s="406" t="s">
        <v>474</v>
      </c>
      <c r="I6" s="406" t="s">
        <v>380</v>
      </c>
      <c r="J6" s="406" t="s">
        <v>326</v>
      </c>
      <c r="K6" s="406" t="s">
        <v>327</v>
      </c>
      <c r="L6" s="909"/>
    </row>
    <row r="7" spans="1:12">
      <c r="A7" s="352"/>
      <c r="B7" s="353"/>
      <c r="C7" s="407" t="s">
        <v>476</v>
      </c>
      <c r="D7" s="407" t="s">
        <v>477</v>
      </c>
      <c r="E7" s="408"/>
      <c r="F7" s="409" t="s">
        <v>476</v>
      </c>
      <c r="G7" s="409" t="s">
        <v>479</v>
      </c>
      <c r="H7" s="408"/>
      <c r="I7" s="408"/>
      <c r="J7" s="903"/>
      <c r="K7" s="903"/>
      <c r="L7" s="918"/>
    </row>
    <row r="8" spans="1:12" s="592" customFormat="1" ht="18.75" customHeight="1">
      <c r="A8" s="418">
        <v>1</v>
      </c>
      <c r="B8" s="418">
        <v>2</v>
      </c>
      <c r="C8" s="418">
        <v>3</v>
      </c>
      <c r="D8" s="418">
        <v>4</v>
      </c>
      <c r="E8" s="419" t="s">
        <v>478</v>
      </c>
      <c r="F8" s="418">
        <v>6</v>
      </c>
      <c r="G8" s="418">
        <v>7</v>
      </c>
      <c r="H8" s="419" t="s">
        <v>481</v>
      </c>
      <c r="I8" s="419" t="s">
        <v>480</v>
      </c>
      <c r="J8" s="904"/>
      <c r="K8" s="904"/>
      <c r="L8" s="919"/>
    </row>
    <row r="9" spans="1:12">
      <c r="A9" s="354">
        <v>1</v>
      </c>
      <c r="B9" s="988" t="s">
        <v>278</v>
      </c>
      <c r="C9" s="989"/>
      <c r="D9" s="989"/>
      <c r="E9" s="989"/>
      <c r="F9" s="989"/>
      <c r="G9" s="989"/>
      <c r="H9" s="989"/>
      <c r="I9" s="989"/>
      <c r="J9" s="942">
        <v>12</v>
      </c>
      <c r="K9" s="942"/>
      <c r="L9" s="918"/>
    </row>
    <row r="10" spans="1:12" hidden="1">
      <c r="A10" s="354" t="s">
        <v>482</v>
      </c>
      <c r="B10" s="355" t="s">
        <v>147</v>
      </c>
      <c r="C10" s="410"/>
      <c r="D10" s="410"/>
      <c r="E10" s="408">
        <f>C10+D10</f>
        <v>0</v>
      </c>
      <c r="F10" s="410"/>
      <c r="G10" s="410"/>
      <c r="H10" s="408">
        <f>F10+G10</f>
        <v>0</v>
      </c>
      <c r="I10" s="408">
        <f>E10+H10</f>
        <v>0</v>
      </c>
      <c r="J10" s="942"/>
      <c r="K10" s="942"/>
      <c r="L10" s="918"/>
    </row>
    <row r="11" spans="1:12">
      <c r="A11" s="354" t="s">
        <v>244</v>
      </c>
      <c r="B11" s="355" t="s">
        <v>483</v>
      </c>
      <c r="C11" s="410">
        <v>20120.12</v>
      </c>
      <c r="D11" s="410">
        <v>3822.82</v>
      </c>
      <c r="E11" s="408">
        <f>C11+D11</f>
        <v>23942.94</v>
      </c>
      <c r="F11" s="410">
        <v>0</v>
      </c>
      <c r="G11" s="410">
        <v>0</v>
      </c>
      <c r="H11" s="408">
        <f>F11+G11</f>
        <v>0</v>
      </c>
      <c r="I11" s="408">
        <f>E11+H11</f>
        <v>23942.94</v>
      </c>
      <c r="J11" s="942">
        <v>12</v>
      </c>
      <c r="K11" s="942">
        <v>38</v>
      </c>
      <c r="L11" s="918"/>
    </row>
    <row r="12" spans="1:12">
      <c r="A12" s="354" t="s">
        <v>245</v>
      </c>
      <c r="B12" s="355" t="s">
        <v>148</v>
      </c>
      <c r="C12" s="410">
        <v>0</v>
      </c>
      <c r="D12" s="410">
        <v>0</v>
      </c>
      <c r="E12" s="408">
        <f>C12+D12</f>
        <v>0</v>
      </c>
      <c r="F12" s="410">
        <v>0</v>
      </c>
      <c r="G12" s="410">
        <v>0</v>
      </c>
      <c r="H12" s="408">
        <f>F12+G12</f>
        <v>0</v>
      </c>
      <c r="I12" s="408">
        <f>E12+H12</f>
        <v>0</v>
      </c>
      <c r="J12" s="942">
        <v>12</v>
      </c>
      <c r="K12" s="942">
        <v>39</v>
      </c>
      <c r="L12" s="918"/>
    </row>
    <row r="13" spans="1:12" s="593" customFormat="1">
      <c r="A13" s="354"/>
      <c r="B13" s="356" t="s">
        <v>484</v>
      </c>
      <c r="C13" s="794">
        <f>SUM(C10:C12)</f>
        <v>20120.12</v>
      </c>
      <c r="D13" s="794">
        <f>SUM(D10:D12)</f>
        <v>3822.82</v>
      </c>
      <c r="E13" s="406">
        <f>C13+D13</f>
        <v>23942.94</v>
      </c>
      <c r="F13" s="794">
        <f>SUM(F10:F12)</f>
        <v>0</v>
      </c>
      <c r="G13" s="794">
        <f>SUM(G10:G12)</f>
        <v>0</v>
      </c>
      <c r="H13" s="406">
        <f>F13+G13</f>
        <v>0</v>
      </c>
      <c r="I13" s="406">
        <f>E13+H13</f>
        <v>23942.94</v>
      </c>
      <c r="J13" s="943"/>
      <c r="K13" s="943"/>
      <c r="L13" s="920"/>
    </row>
    <row r="14" spans="1:12">
      <c r="A14" s="354">
        <v>2</v>
      </c>
      <c r="B14" s="988" t="s">
        <v>485</v>
      </c>
      <c r="C14" s="989"/>
      <c r="D14" s="989"/>
      <c r="E14" s="989"/>
      <c r="F14" s="989"/>
      <c r="G14" s="989"/>
      <c r="H14" s="989"/>
      <c r="I14" s="989"/>
      <c r="J14" s="942">
        <v>13</v>
      </c>
      <c r="K14" s="942"/>
      <c r="L14" s="918"/>
    </row>
    <row r="15" spans="1:12">
      <c r="A15" s="354" t="s">
        <v>486</v>
      </c>
      <c r="B15" s="357" t="s">
        <v>487</v>
      </c>
      <c r="C15" s="410">
        <v>0</v>
      </c>
      <c r="D15" s="410">
        <v>0</v>
      </c>
      <c r="E15" s="408">
        <f>C15+D15</f>
        <v>0</v>
      </c>
      <c r="F15" s="410">
        <v>0</v>
      </c>
      <c r="G15" s="410">
        <v>0</v>
      </c>
      <c r="H15" s="408">
        <f>F15+G15</f>
        <v>0</v>
      </c>
      <c r="I15" s="408">
        <f>E15+H15</f>
        <v>0</v>
      </c>
      <c r="J15" s="942">
        <v>13</v>
      </c>
      <c r="K15" s="942">
        <v>40</v>
      </c>
      <c r="L15" s="918"/>
    </row>
    <row r="16" spans="1:12" s="593" customFormat="1">
      <c r="A16" s="354"/>
      <c r="B16" s="356" t="s">
        <v>488</v>
      </c>
      <c r="C16" s="794">
        <f>SUM(C15:C15)</f>
        <v>0</v>
      </c>
      <c r="D16" s="794">
        <f>SUM(D15:D15)</f>
        <v>0</v>
      </c>
      <c r="E16" s="406">
        <f>C16+D16</f>
        <v>0</v>
      </c>
      <c r="F16" s="794">
        <f>SUM(F15:F15)</f>
        <v>0</v>
      </c>
      <c r="G16" s="794">
        <f>SUM(G15:G15)</f>
        <v>0</v>
      </c>
      <c r="H16" s="406">
        <f>F16+G16</f>
        <v>0</v>
      </c>
      <c r="I16" s="406">
        <f>E16+H16</f>
        <v>0</v>
      </c>
      <c r="J16" s="943"/>
      <c r="K16" s="943"/>
      <c r="L16" s="920"/>
    </row>
    <row r="17" spans="1:12">
      <c r="A17" s="354" t="s">
        <v>713</v>
      </c>
      <c r="B17" s="988" t="s">
        <v>151</v>
      </c>
      <c r="C17" s="989"/>
      <c r="D17" s="989"/>
      <c r="E17" s="989"/>
      <c r="F17" s="989"/>
      <c r="G17" s="989"/>
      <c r="H17" s="989"/>
      <c r="I17" s="989"/>
      <c r="J17" s="942">
        <v>14</v>
      </c>
      <c r="K17" s="942"/>
      <c r="L17" s="918"/>
    </row>
    <row r="18" spans="1:12" ht="24">
      <c r="A18" s="354" t="s">
        <v>489</v>
      </c>
      <c r="B18" s="357" t="s">
        <v>960</v>
      </c>
      <c r="C18" s="410">
        <v>5500</v>
      </c>
      <c r="D18" s="410">
        <v>1045</v>
      </c>
      <c r="E18" s="408">
        <f t="shared" ref="E18:E24" si="0">C18+D18</f>
        <v>6545</v>
      </c>
      <c r="F18" s="410">
        <v>0</v>
      </c>
      <c r="G18" s="410">
        <v>0</v>
      </c>
      <c r="H18" s="408">
        <f t="shared" ref="H18:H24" si="1">F18+G18</f>
        <v>0</v>
      </c>
      <c r="I18" s="408">
        <f t="shared" ref="I18:I24" si="2">E18+H18</f>
        <v>6545</v>
      </c>
      <c r="J18" s="942">
        <v>14</v>
      </c>
      <c r="K18" s="942">
        <v>42</v>
      </c>
      <c r="L18" s="918"/>
    </row>
    <row r="19" spans="1:12">
      <c r="A19" s="354" t="s">
        <v>490</v>
      </c>
      <c r="B19" s="355" t="s">
        <v>279</v>
      </c>
      <c r="C19" s="410">
        <v>1500</v>
      </c>
      <c r="D19" s="410">
        <v>285</v>
      </c>
      <c r="E19" s="408">
        <f t="shared" si="0"/>
        <v>1785</v>
      </c>
      <c r="F19" s="410">
        <v>0</v>
      </c>
      <c r="G19" s="410">
        <v>0</v>
      </c>
      <c r="H19" s="408">
        <f t="shared" si="1"/>
        <v>0</v>
      </c>
      <c r="I19" s="408">
        <f t="shared" si="2"/>
        <v>1785</v>
      </c>
      <c r="J19" s="942">
        <v>14</v>
      </c>
      <c r="K19" s="942">
        <v>43</v>
      </c>
      <c r="L19" s="918"/>
    </row>
    <row r="20" spans="1:12">
      <c r="A20" s="354" t="s">
        <v>491</v>
      </c>
      <c r="B20" s="355" t="s">
        <v>492</v>
      </c>
      <c r="C20" s="410">
        <v>54070</v>
      </c>
      <c r="D20" s="410">
        <v>10273.299999999999</v>
      </c>
      <c r="E20" s="408">
        <f t="shared" si="0"/>
        <v>64343.3</v>
      </c>
      <c r="F20" s="410">
        <v>0</v>
      </c>
      <c r="G20" s="410">
        <v>0</v>
      </c>
      <c r="H20" s="408">
        <f t="shared" si="1"/>
        <v>0</v>
      </c>
      <c r="I20" s="408">
        <f t="shared" si="2"/>
        <v>64343.3</v>
      </c>
      <c r="J20" s="942">
        <v>14</v>
      </c>
      <c r="K20" s="942">
        <v>44</v>
      </c>
      <c r="L20" s="918"/>
    </row>
    <row r="21" spans="1:12" hidden="1">
      <c r="A21" s="354" t="s">
        <v>494</v>
      </c>
      <c r="B21" s="355" t="s">
        <v>493</v>
      </c>
      <c r="C21" s="410">
        <v>0</v>
      </c>
      <c r="D21" s="410">
        <v>0</v>
      </c>
      <c r="E21" s="408">
        <f t="shared" si="0"/>
        <v>0</v>
      </c>
      <c r="F21" s="410">
        <v>0</v>
      </c>
      <c r="G21" s="410">
        <v>0</v>
      </c>
      <c r="H21" s="408">
        <f t="shared" si="1"/>
        <v>0</v>
      </c>
      <c r="I21" s="408">
        <f t="shared" si="2"/>
        <v>0</v>
      </c>
      <c r="J21" s="942"/>
      <c r="K21" s="942"/>
      <c r="L21" s="918"/>
    </row>
    <row r="22" spans="1:12">
      <c r="A22" s="354" t="s">
        <v>494</v>
      </c>
      <c r="B22" s="594" t="s">
        <v>194</v>
      </c>
      <c r="C22" s="410">
        <v>0</v>
      </c>
      <c r="D22" s="410">
        <v>0</v>
      </c>
      <c r="E22" s="408">
        <f t="shared" si="0"/>
        <v>0</v>
      </c>
      <c r="F22" s="410">
        <v>0</v>
      </c>
      <c r="G22" s="410">
        <v>0</v>
      </c>
      <c r="H22" s="408">
        <f t="shared" si="1"/>
        <v>0</v>
      </c>
      <c r="I22" s="408">
        <f t="shared" si="2"/>
        <v>0</v>
      </c>
      <c r="J22" s="942">
        <v>14</v>
      </c>
      <c r="K22" s="942">
        <v>45</v>
      </c>
      <c r="L22" s="918"/>
    </row>
    <row r="23" spans="1:12">
      <c r="A23" s="354" t="s">
        <v>495</v>
      </c>
      <c r="B23" s="594" t="s">
        <v>195</v>
      </c>
      <c r="C23" s="410">
        <v>16220</v>
      </c>
      <c r="D23" s="410">
        <v>3081.8</v>
      </c>
      <c r="E23" s="408">
        <f t="shared" si="0"/>
        <v>19301.8</v>
      </c>
      <c r="F23" s="410">
        <v>0</v>
      </c>
      <c r="G23" s="410">
        <v>0</v>
      </c>
      <c r="H23" s="408">
        <f t="shared" si="1"/>
        <v>0</v>
      </c>
      <c r="I23" s="408">
        <f t="shared" si="2"/>
        <v>19301.8</v>
      </c>
      <c r="J23" s="942">
        <v>14</v>
      </c>
      <c r="K23" s="942">
        <v>46</v>
      </c>
      <c r="L23" s="918"/>
    </row>
    <row r="24" spans="1:12" s="593" customFormat="1">
      <c r="A24" s="354"/>
      <c r="B24" s="356" t="s">
        <v>496</v>
      </c>
      <c r="C24" s="794">
        <f>SUM(C18:C23)</f>
        <v>77290</v>
      </c>
      <c r="D24" s="794">
        <f>SUM(D18:D23)</f>
        <v>14685.099999999999</v>
      </c>
      <c r="E24" s="406">
        <f t="shared" si="0"/>
        <v>91975.1</v>
      </c>
      <c r="F24" s="794">
        <f>SUM(F18:F23)</f>
        <v>0</v>
      </c>
      <c r="G24" s="794">
        <f>SUM(G18:G23)</f>
        <v>0</v>
      </c>
      <c r="H24" s="406">
        <f t="shared" si="1"/>
        <v>0</v>
      </c>
      <c r="I24" s="406">
        <f t="shared" si="2"/>
        <v>91975.1</v>
      </c>
      <c r="J24" s="943"/>
      <c r="K24" s="943"/>
      <c r="L24" s="920"/>
    </row>
    <row r="25" spans="1:12">
      <c r="A25" s="354">
        <v>4</v>
      </c>
      <c r="B25" s="988" t="s">
        <v>152</v>
      </c>
      <c r="C25" s="989"/>
      <c r="D25" s="989"/>
      <c r="E25" s="989"/>
      <c r="F25" s="989"/>
      <c r="G25" s="989"/>
      <c r="H25" s="989"/>
      <c r="I25" s="989"/>
      <c r="J25" s="942">
        <v>15</v>
      </c>
      <c r="K25" s="942"/>
      <c r="L25" s="918"/>
    </row>
    <row r="26" spans="1:12">
      <c r="A26" s="354" t="s">
        <v>497</v>
      </c>
      <c r="B26" s="355" t="s">
        <v>397</v>
      </c>
      <c r="C26" s="410">
        <v>527207.53399999999</v>
      </c>
      <c r="D26" s="410">
        <v>100169.431</v>
      </c>
      <c r="E26" s="408">
        <f>C26+D26</f>
        <v>627376.96499999997</v>
      </c>
      <c r="F26" s="410">
        <v>0</v>
      </c>
      <c r="G26" s="410">
        <v>0</v>
      </c>
      <c r="H26" s="408">
        <f>F26+G26</f>
        <v>0</v>
      </c>
      <c r="I26" s="408">
        <f>E26+H26</f>
        <v>627376.96499999997</v>
      </c>
      <c r="J26" s="942">
        <v>15</v>
      </c>
      <c r="K26" s="942">
        <v>53</v>
      </c>
      <c r="L26" s="918"/>
    </row>
    <row r="27" spans="1:12" ht="24">
      <c r="A27" s="354" t="s">
        <v>498</v>
      </c>
      <c r="B27" s="355" t="s">
        <v>329</v>
      </c>
      <c r="C27" s="410">
        <v>554237.86800000002</v>
      </c>
      <c r="D27" s="410">
        <v>105305.201</v>
      </c>
      <c r="E27" s="408">
        <f>C27+D27</f>
        <v>659543.06900000002</v>
      </c>
      <c r="F27" s="410">
        <v>0</v>
      </c>
      <c r="G27" s="410">
        <v>0</v>
      </c>
      <c r="H27" s="408">
        <f>F27+G27</f>
        <v>0</v>
      </c>
      <c r="I27" s="408">
        <f>E27+H27</f>
        <v>659543.06900000002</v>
      </c>
      <c r="J27" s="942">
        <v>15</v>
      </c>
      <c r="K27" s="942">
        <v>54</v>
      </c>
      <c r="L27" s="918"/>
    </row>
    <row r="28" spans="1:12" hidden="1">
      <c r="A28" s="354" t="s">
        <v>499</v>
      </c>
      <c r="B28" s="355" t="s">
        <v>500</v>
      </c>
      <c r="C28" s="952">
        <v>0</v>
      </c>
      <c r="D28" s="952">
        <v>0</v>
      </c>
      <c r="E28" s="408">
        <f>C28+D28</f>
        <v>0</v>
      </c>
      <c r="F28" s="952">
        <v>0</v>
      </c>
      <c r="G28" s="952">
        <v>0</v>
      </c>
      <c r="H28" s="408">
        <f>F28+G28</f>
        <v>0</v>
      </c>
      <c r="I28" s="408">
        <f>E28+H28</f>
        <v>0</v>
      </c>
      <c r="J28" s="942"/>
      <c r="K28" s="942"/>
      <c r="L28" s="918"/>
    </row>
    <row r="29" spans="1:12">
      <c r="A29" s="354" t="s">
        <v>246</v>
      </c>
      <c r="B29" s="355" t="s">
        <v>280</v>
      </c>
      <c r="C29" s="410">
        <v>0</v>
      </c>
      <c r="D29" s="410">
        <v>0</v>
      </c>
      <c r="E29" s="408">
        <f>C29+D29</f>
        <v>0</v>
      </c>
      <c r="F29" s="410">
        <v>0</v>
      </c>
      <c r="G29" s="410">
        <v>0</v>
      </c>
      <c r="H29" s="408">
        <f>F29+G29</f>
        <v>0</v>
      </c>
      <c r="I29" s="408">
        <f>E29+H29</f>
        <v>0</v>
      </c>
      <c r="J29" s="942">
        <v>15</v>
      </c>
      <c r="K29" s="942">
        <v>56</v>
      </c>
      <c r="L29" s="918"/>
    </row>
    <row r="30" spans="1:12" s="593" customFormat="1">
      <c r="A30" s="354"/>
      <c r="B30" s="356" t="s">
        <v>501</v>
      </c>
      <c r="C30" s="794">
        <f>SUM(C26:C29)</f>
        <v>1081445.402</v>
      </c>
      <c r="D30" s="794">
        <f>SUM(D26:D29)</f>
        <v>205474.63199999998</v>
      </c>
      <c r="E30" s="406">
        <f>C30+D30</f>
        <v>1286920.034</v>
      </c>
      <c r="F30" s="794">
        <f>SUM(F26:F29)</f>
        <v>0</v>
      </c>
      <c r="G30" s="794">
        <f>SUM(G26:G29)</f>
        <v>0</v>
      </c>
      <c r="H30" s="406">
        <f>F30+G30</f>
        <v>0</v>
      </c>
      <c r="I30" s="406">
        <f>E30+H30</f>
        <v>1286920.034</v>
      </c>
      <c r="J30" s="943"/>
      <c r="K30" s="943"/>
      <c r="L30" s="920"/>
    </row>
    <row r="31" spans="1:12">
      <c r="A31" s="354" t="s">
        <v>502</v>
      </c>
      <c r="B31" s="988" t="s">
        <v>282</v>
      </c>
      <c r="C31" s="989"/>
      <c r="D31" s="989"/>
      <c r="E31" s="989"/>
      <c r="F31" s="989"/>
      <c r="G31" s="989"/>
      <c r="H31" s="989"/>
      <c r="I31" s="989"/>
      <c r="J31" s="942"/>
      <c r="K31" s="942"/>
      <c r="L31" s="918"/>
    </row>
    <row r="32" spans="1:12">
      <c r="A32" s="354" t="s">
        <v>149</v>
      </c>
      <c r="B32" s="355" t="s">
        <v>205</v>
      </c>
      <c r="C32" s="595">
        <f>C33+C34</f>
        <v>27029.54</v>
      </c>
      <c r="D32" s="595">
        <f>D33+D34</f>
        <v>5135.6099999999997</v>
      </c>
      <c r="E32" s="514">
        <f t="shared" ref="E32:E37" si="3">C32+D32</f>
        <v>32165.15</v>
      </c>
      <c r="F32" s="595">
        <f>F33+F34</f>
        <v>0</v>
      </c>
      <c r="G32" s="595">
        <f>G33+G34</f>
        <v>0</v>
      </c>
      <c r="H32" s="408">
        <f t="shared" ref="H32:H37" si="4">F32+G32</f>
        <v>0</v>
      </c>
      <c r="I32" s="408">
        <f t="shared" ref="I32:I37" si="5">E32+H32</f>
        <v>32165.15</v>
      </c>
      <c r="J32" s="942">
        <v>16</v>
      </c>
      <c r="K32" s="942"/>
      <c r="L32" s="918"/>
    </row>
    <row r="33" spans="1:12">
      <c r="A33" s="354" t="s">
        <v>196</v>
      </c>
      <c r="B33" s="355" t="s">
        <v>198</v>
      </c>
      <c r="C33" s="410">
        <v>27029.54</v>
      </c>
      <c r="D33" s="410">
        <v>5135.6099999999997</v>
      </c>
      <c r="E33" s="514">
        <f t="shared" si="3"/>
        <v>32165.15</v>
      </c>
      <c r="F33" s="410">
        <v>0</v>
      </c>
      <c r="G33" s="410">
        <v>0</v>
      </c>
      <c r="H33" s="408">
        <f t="shared" si="4"/>
        <v>0</v>
      </c>
      <c r="I33" s="408">
        <f t="shared" si="5"/>
        <v>32165.15</v>
      </c>
      <c r="J33" s="942">
        <v>16</v>
      </c>
      <c r="K33" s="942">
        <v>57</v>
      </c>
      <c r="L33" s="918"/>
    </row>
    <row r="34" spans="1:12">
      <c r="A34" s="354" t="s">
        <v>197</v>
      </c>
      <c r="B34" s="355" t="s">
        <v>398</v>
      </c>
      <c r="C34" s="410">
        <v>0</v>
      </c>
      <c r="D34" s="410">
        <v>0</v>
      </c>
      <c r="E34" s="514">
        <f t="shared" si="3"/>
        <v>0</v>
      </c>
      <c r="F34" s="410">
        <v>0</v>
      </c>
      <c r="G34" s="410">
        <v>0</v>
      </c>
      <c r="H34" s="408">
        <f t="shared" si="4"/>
        <v>0</v>
      </c>
      <c r="I34" s="408">
        <f t="shared" si="5"/>
        <v>0</v>
      </c>
      <c r="J34" s="942">
        <v>16</v>
      </c>
      <c r="K34" s="942">
        <v>58</v>
      </c>
      <c r="L34" s="918"/>
    </row>
    <row r="35" spans="1:12">
      <c r="A35" s="354" t="s">
        <v>150</v>
      </c>
      <c r="B35" s="355" t="s">
        <v>281</v>
      </c>
      <c r="C35" s="410">
        <v>12280</v>
      </c>
      <c r="D35" s="410">
        <v>2333.1999999999998</v>
      </c>
      <c r="E35" s="514">
        <f t="shared" si="3"/>
        <v>14613.2</v>
      </c>
      <c r="F35" s="410">
        <v>0</v>
      </c>
      <c r="G35" s="410">
        <v>0</v>
      </c>
      <c r="H35" s="408">
        <f t="shared" si="4"/>
        <v>0</v>
      </c>
      <c r="I35" s="408">
        <f t="shared" si="5"/>
        <v>14613.2</v>
      </c>
      <c r="J35" s="942">
        <v>17</v>
      </c>
      <c r="K35" s="942">
        <v>59</v>
      </c>
      <c r="L35" s="918"/>
    </row>
    <row r="36" spans="1:12">
      <c r="A36" s="354" t="s">
        <v>199</v>
      </c>
      <c r="B36" s="355" t="s">
        <v>153</v>
      </c>
      <c r="C36" s="410">
        <v>110077</v>
      </c>
      <c r="D36" s="410">
        <v>20914.63</v>
      </c>
      <c r="E36" s="514">
        <f t="shared" si="3"/>
        <v>130991.63</v>
      </c>
      <c r="F36" s="410">
        <v>493</v>
      </c>
      <c r="G36" s="410">
        <v>93.67</v>
      </c>
      <c r="H36" s="408">
        <f t="shared" si="4"/>
        <v>586.66999999999996</v>
      </c>
      <c r="I36" s="408">
        <f t="shared" si="5"/>
        <v>131578.30000000002</v>
      </c>
      <c r="J36" s="942">
        <v>18</v>
      </c>
      <c r="K36" s="942">
        <v>60</v>
      </c>
      <c r="L36" s="918"/>
    </row>
    <row r="37" spans="1:12" s="593" customFormat="1">
      <c r="A37" s="354"/>
      <c r="B37" s="356" t="s">
        <v>961</v>
      </c>
      <c r="C37" s="794">
        <f>C32+C35+C36</f>
        <v>149386.54</v>
      </c>
      <c r="D37" s="794">
        <f>D32+D35+D36</f>
        <v>28383.440000000002</v>
      </c>
      <c r="E37" s="406">
        <f t="shared" si="3"/>
        <v>177769.98</v>
      </c>
      <c r="F37" s="794">
        <f>F32+F35+F36</f>
        <v>493</v>
      </c>
      <c r="G37" s="794">
        <f>G32+G35+G36</f>
        <v>93.67</v>
      </c>
      <c r="H37" s="406">
        <f t="shared" si="4"/>
        <v>586.66999999999996</v>
      </c>
      <c r="I37" s="406">
        <f t="shared" si="5"/>
        <v>178356.65000000002</v>
      </c>
      <c r="J37" s="943"/>
      <c r="K37" s="943"/>
      <c r="L37" s="920"/>
    </row>
    <row r="38" spans="1:12" hidden="1">
      <c r="A38" s="354" t="s">
        <v>200</v>
      </c>
      <c r="B38" s="988" t="s">
        <v>201</v>
      </c>
      <c r="C38" s="989"/>
      <c r="D38" s="989"/>
      <c r="E38" s="989"/>
      <c r="F38" s="989"/>
      <c r="G38" s="989"/>
      <c r="H38" s="989"/>
      <c r="I38" s="989"/>
      <c r="J38" s="942"/>
      <c r="K38" s="942"/>
      <c r="L38" s="918"/>
    </row>
    <row r="39" spans="1:12" hidden="1">
      <c r="A39" s="354" t="s">
        <v>202</v>
      </c>
      <c r="B39" s="359" t="s">
        <v>962</v>
      </c>
      <c r="C39" s="410"/>
      <c r="D39" s="410"/>
      <c r="E39" s="408">
        <f>C39+D39</f>
        <v>0</v>
      </c>
      <c r="F39" s="410"/>
      <c r="G39" s="410"/>
      <c r="H39" s="408">
        <f>F39+G39</f>
        <v>0</v>
      </c>
      <c r="I39" s="408">
        <f>E39+H39</f>
        <v>0</v>
      </c>
      <c r="J39" s="942"/>
      <c r="K39" s="942"/>
      <c r="L39" s="918"/>
    </row>
    <row r="40" spans="1:12" hidden="1">
      <c r="A40" s="354" t="s">
        <v>203</v>
      </c>
      <c r="B40" s="359" t="s">
        <v>963</v>
      </c>
      <c r="C40" s="410"/>
      <c r="D40" s="410"/>
      <c r="E40" s="408">
        <f>C40+D40</f>
        <v>0</v>
      </c>
      <c r="F40" s="410"/>
      <c r="G40" s="410"/>
      <c r="H40" s="408">
        <f>F40+G40</f>
        <v>0</v>
      </c>
      <c r="I40" s="408">
        <f>E40+H40</f>
        <v>0</v>
      </c>
      <c r="J40" s="942"/>
      <c r="K40" s="942"/>
      <c r="L40" s="918"/>
    </row>
    <row r="41" spans="1:12" s="593" customFormat="1" hidden="1">
      <c r="A41" s="358"/>
      <c r="B41" s="356" t="s">
        <v>964</v>
      </c>
      <c r="C41" s="794">
        <f>SUM(C39:C40)</f>
        <v>0</v>
      </c>
      <c r="D41" s="794">
        <f>SUM(D39:D40)</f>
        <v>0</v>
      </c>
      <c r="E41" s="406">
        <f>C41+D41</f>
        <v>0</v>
      </c>
      <c r="F41" s="794">
        <f>SUM(F39:F40)</f>
        <v>0</v>
      </c>
      <c r="G41" s="794">
        <f>SUM(G39:G40)</f>
        <v>0</v>
      </c>
      <c r="H41" s="406">
        <f>F41+G41</f>
        <v>0</v>
      </c>
      <c r="I41" s="406">
        <f>E41+H41</f>
        <v>0</v>
      </c>
      <c r="J41" s="943"/>
      <c r="K41" s="943"/>
      <c r="L41" s="920"/>
    </row>
    <row r="42" spans="1:12">
      <c r="A42" s="354" t="s">
        <v>247</v>
      </c>
      <c r="B42" s="988" t="s">
        <v>248</v>
      </c>
      <c r="C42" s="989"/>
      <c r="D42" s="989"/>
      <c r="E42" s="989"/>
      <c r="F42" s="989"/>
      <c r="G42" s="989"/>
      <c r="H42" s="989"/>
      <c r="I42" s="989"/>
      <c r="J42" s="942"/>
      <c r="K42" s="942"/>
      <c r="L42" s="918"/>
    </row>
    <row r="43" spans="1:12" ht="24">
      <c r="A43" s="354" t="s">
        <v>202</v>
      </c>
      <c r="B43" s="359" t="s">
        <v>155</v>
      </c>
      <c r="C43" s="410">
        <v>4000</v>
      </c>
      <c r="D43" s="410">
        <v>760</v>
      </c>
      <c r="E43" s="408">
        <f>C43+D43</f>
        <v>4760</v>
      </c>
      <c r="F43" s="410">
        <v>0</v>
      </c>
      <c r="G43" s="410">
        <v>0</v>
      </c>
      <c r="H43" s="408">
        <f>F43+G43</f>
        <v>0</v>
      </c>
      <c r="I43" s="408">
        <f>E43+H43</f>
        <v>4760</v>
      </c>
      <c r="J43" s="942">
        <v>8</v>
      </c>
      <c r="K43" s="942">
        <v>17</v>
      </c>
      <c r="L43" s="918"/>
    </row>
    <row r="44" spans="1:12" hidden="1">
      <c r="A44" s="354" t="s">
        <v>203</v>
      </c>
      <c r="B44" s="359" t="s">
        <v>156</v>
      </c>
      <c r="C44" s="410">
        <v>0</v>
      </c>
      <c r="D44" s="410">
        <v>0</v>
      </c>
      <c r="E44" s="408">
        <f>C44+D44</f>
        <v>0</v>
      </c>
      <c r="F44" s="410">
        <v>0</v>
      </c>
      <c r="G44" s="410">
        <v>0</v>
      </c>
      <c r="H44" s="408">
        <f>F44+G44</f>
        <v>0</v>
      </c>
      <c r="I44" s="408">
        <f>E44+H44</f>
        <v>0</v>
      </c>
      <c r="J44" s="942"/>
      <c r="K44" s="942"/>
      <c r="L44" s="918"/>
    </row>
    <row r="45" spans="1:12" hidden="1">
      <c r="A45" s="354" t="s">
        <v>249</v>
      </c>
      <c r="B45" s="359" t="s">
        <v>204</v>
      </c>
      <c r="C45" s="410">
        <v>0</v>
      </c>
      <c r="D45" s="410">
        <v>0</v>
      </c>
      <c r="E45" s="408">
        <f>C45+D45</f>
        <v>0</v>
      </c>
      <c r="F45" s="410">
        <v>0</v>
      </c>
      <c r="G45" s="410">
        <v>0</v>
      </c>
      <c r="H45" s="408">
        <f>F45+G45</f>
        <v>0</v>
      </c>
      <c r="I45" s="408">
        <f>E45+H45</f>
        <v>0</v>
      </c>
      <c r="J45" s="942"/>
      <c r="K45" s="942"/>
      <c r="L45" s="918"/>
    </row>
    <row r="46" spans="1:12" s="593" customFormat="1">
      <c r="A46" s="358"/>
      <c r="B46" s="356" t="s">
        <v>964</v>
      </c>
      <c r="C46" s="794">
        <f>SUM(C43:C45)</f>
        <v>4000</v>
      </c>
      <c r="D46" s="794">
        <f>SUM(D43:D45)</f>
        <v>760</v>
      </c>
      <c r="E46" s="406">
        <f>C46+D46</f>
        <v>4760</v>
      </c>
      <c r="F46" s="794">
        <f>SUM(F43:F45)</f>
        <v>0</v>
      </c>
      <c r="G46" s="794">
        <f>SUM(G43:G45)</f>
        <v>0</v>
      </c>
      <c r="H46" s="406">
        <f>F46+G46</f>
        <v>0</v>
      </c>
      <c r="I46" s="406">
        <f>E46+H46</f>
        <v>4760</v>
      </c>
      <c r="J46" s="943"/>
      <c r="K46" s="943"/>
      <c r="L46" s="920"/>
    </row>
    <row r="47" spans="1:12" s="596" customFormat="1">
      <c r="A47" s="360" t="s">
        <v>503</v>
      </c>
      <c r="B47" s="988" t="s">
        <v>250</v>
      </c>
      <c r="C47" s="989"/>
      <c r="D47" s="989"/>
      <c r="E47" s="989"/>
      <c r="F47" s="989"/>
      <c r="G47" s="989"/>
      <c r="H47" s="989"/>
      <c r="I47" s="989"/>
      <c r="J47" s="944"/>
      <c r="K47" s="944"/>
      <c r="L47" s="921"/>
    </row>
    <row r="48" spans="1:12">
      <c r="A48" s="354" t="s">
        <v>251</v>
      </c>
      <c r="B48" s="355" t="s">
        <v>159</v>
      </c>
      <c r="C48" s="410">
        <v>4200</v>
      </c>
      <c r="D48" s="410">
        <v>798.00099999999998</v>
      </c>
      <c r="E48" s="408">
        <f>C48+D48</f>
        <v>4998.0010000000002</v>
      </c>
      <c r="F48" s="410">
        <v>0</v>
      </c>
      <c r="G48" s="410">
        <v>0</v>
      </c>
      <c r="H48" s="408">
        <f>F48+G48</f>
        <v>0</v>
      </c>
      <c r="I48" s="408">
        <f>E48+H48</f>
        <v>4998.0010000000002</v>
      </c>
      <c r="J48" s="942">
        <v>7</v>
      </c>
      <c r="K48" s="942">
        <v>15</v>
      </c>
      <c r="L48" s="918"/>
    </row>
    <row r="49" spans="1:12" s="593" customFormat="1">
      <c r="A49" s="354"/>
      <c r="B49" s="356" t="s">
        <v>164</v>
      </c>
      <c r="C49" s="794">
        <f>C48</f>
        <v>4200</v>
      </c>
      <c r="D49" s="794">
        <f>D48</f>
        <v>798.00099999999998</v>
      </c>
      <c r="E49" s="406">
        <f>C49+D49</f>
        <v>4998.0010000000002</v>
      </c>
      <c r="F49" s="794">
        <f>F48</f>
        <v>0</v>
      </c>
      <c r="G49" s="794">
        <f>G48</f>
        <v>0</v>
      </c>
      <c r="H49" s="406">
        <f>F49+G49</f>
        <v>0</v>
      </c>
      <c r="I49" s="406">
        <f>E49+H49</f>
        <v>4998.0010000000002</v>
      </c>
      <c r="J49" s="905"/>
      <c r="K49" s="905"/>
      <c r="L49" s="920"/>
    </row>
    <row r="50" spans="1:12" s="596" customFormat="1" hidden="1">
      <c r="A50" s="360" t="s">
        <v>154</v>
      </c>
      <c r="B50" s="988" t="s">
        <v>207</v>
      </c>
      <c r="C50" s="989"/>
      <c r="D50" s="989"/>
      <c r="E50" s="989"/>
      <c r="F50" s="989"/>
      <c r="G50" s="989"/>
      <c r="H50" s="989"/>
      <c r="I50" s="989"/>
      <c r="J50" s="906"/>
      <c r="K50" s="906"/>
      <c r="L50" s="921"/>
    </row>
    <row r="51" spans="1:12" hidden="1">
      <c r="A51" s="354" t="s">
        <v>208</v>
      </c>
      <c r="B51" s="355" t="s">
        <v>160</v>
      </c>
      <c r="C51" s="410"/>
      <c r="D51" s="410"/>
      <c r="E51" s="408">
        <f>C51+D51</f>
        <v>0</v>
      </c>
      <c r="F51" s="410"/>
      <c r="G51" s="410"/>
      <c r="H51" s="408">
        <f>F51+G51</f>
        <v>0</v>
      </c>
      <c r="I51" s="408">
        <f>E51+H51</f>
        <v>0</v>
      </c>
      <c r="J51" s="903"/>
      <c r="K51" s="903"/>
      <c r="L51" s="918"/>
    </row>
    <row r="52" spans="1:12" s="593" customFormat="1" hidden="1">
      <c r="A52" s="354"/>
      <c r="B52" s="356" t="s">
        <v>157</v>
      </c>
      <c r="C52" s="794">
        <f>C51</f>
        <v>0</v>
      </c>
      <c r="D52" s="794">
        <f>D51</f>
        <v>0</v>
      </c>
      <c r="E52" s="406">
        <f>C52+D52</f>
        <v>0</v>
      </c>
      <c r="F52" s="794">
        <f>F51</f>
        <v>0</v>
      </c>
      <c r="G52" s="794">
        <f>G51</f>
        <v>0</v>
      </c>
      <c r="H52" s="406">
        <f>F52+G52</f>
        <v>0</v>
      </c>
      <c r="I52" s="406">
        <f>E52+H52</f>
        <v>0</v>
      </c>
      <c r="J52" s="905"/>
      <c r="K52" s="905"/>
      <c r="L52" s="920"/>
    </row>
    <row r="53" spans="1:12" hidden="1">
      <c r="A53" s="354" t="s">
        <v>158</v>
      </c>
      <c r="B53" s="988" t="s">
        <v>209</v>
      </c>
      <c r="C53" s="989"/>
      <c r="D53" s="989"/>
      <c r="E53" s="989"/>
      <c r="F53" s="989"/>
      <c r="G53" s="989"/>
      <c r="H53" s="989"/>
      <c r="I53" s="989"/>
      <c r="J53" s="903"/>
      <c r="K53" s="903"/>
      <c r="L53" s="918"/>
    </row>
    <row r="54" spans="1:12" hidden="1">
      <c r="A54" s="354" t="s">
        <v>210</v>
      </c>
      <c r="B54" s="355" t="s">
        <v>161</v>
      </c>
      <c r="C54" s="410"/>
      <c r="D54" s="410"/>
      <c r="E54" s="408">
        <f>C54+D54</f>
        <v>0</v>
      </c>
      <c r="F54" s="410"/>
      <c r="G54" s="410"/>
      <c r="H54" s="408">
        <f>F54+G54</f>
        <v>0</v>
      </c>
      <c r="I54" s="408">
        <f>E54+H54</f>
        <v>0</v>
      </c>
      <c r="J54" s="903"/>
      <c r="K54" s="903"/>
      <c r="L54" s="918"/>
    </row>
    <row r="55" spans="1:12" s="593" customFormat="1" hidden="1">
      <c r="A55" s="354"/>
      <c r="B55" s="356" t="s">
        <v>212</v>
      </c>
      <c r="C55" s="794">
        <f>C54</f>
        <v>0</v>
      </c>
      <c r="D55" s="794">
        <f>D54</f>
        <v>0</v>
      </c>
      <c r="E55" s="406">
        <f>C55+D55</f>
        <v>0</v>
      </c>
      <c r="F55" s="794">
        <f>F54</f>
        <v>0</v>
      </c>
      <c r="G55" s="794">
        <f>G54</f>
        <v>0</v>
      </c>
      <c r="H55" s="406">
        <f>F55+G55</f>
        <v>0</v>
      </c>
      <c r="I55" s="406">
        <f>E55+H55</f>
        <v>0</v>
      </c>
      <c r="J55" s="905"/>
      <c r="K55" s="905"/>
      <c r="L55" s="920"/>
    </row>
    <row r="56" spans="1:12" hidden="1">
      <c r="A56" s="354" t="s">
        <v>213</v>
      </c>
      <c r="B56" s="988" t="s">
        <v>214</v>
      </c>
      <c r="C56" s="989"/>
      <c r="D56" s="989"/>
      <c r="E56" s="989"/>
      <c r="F56" s="989"/>
      <c r="G56" s="989"/>
      <c r="H56" s="989"/>
      <c r="I56" s="989"/>
      <c r="J56" s="903"/>
      <c r="K56" s="903"/>
      <c r="L56" s="918"/>
    </row>
    <row r="57" spans="1:12" hidden="1">
      <c r="A57" s="354" t="s">
        <v>215</v>
      </c>
      <c r="B57" s="355" t="s">
        <v>56</v>
      </c>
      <c r="C57" s="410"/>
      <c r="D57" s="410"/>
      <c r="E57" s="408">
        <f>C57+D57</f>
        <v>0</v>
      </c>
      <c r="F57" s="410"/>
      <c r="G57" s="410"/>
      <c r="H57" s="408">
        <f>F57+G57</f>
        <v>0</v>
      </c>
      <c r="I57" s="408">
        <f>E57+H57</f>
        <v>0</v>
      </c>
      <c r="J57" s="903"/>
      <c r="K57" s="903"/>
      <c r="L57" s="918"/>
    </row>
    <row r="58" spans="1:12" hidden="1">
      <c r="A58" s="354" t="s">
        <v>216</v>
      </c>
      <c r="B58" s="355" t="s">
        <v>57</v>
      </c>
      <c r="C58" s="410"/>
      <c r="D58" s="410"/>
      <c r="E58" s="408">
        <f>C58+D58</f>
        <v>0</v>
      </c>
      <c r="F58" s="410"/>
      <c r="G58" s="410"/>
      <c r="H58" s="408">
        <f>F58+G58</f>
        <v>0</v>
      </c>
      <c r="I58" s="408">
        <f>E58+H58</f>
        <v>0</v>
      </c>
      <c r="J58" s="903"/>
      <c r="K58" s="903"/>
      <c r="L58" s="918"/>
    </row>
    <row r="59" spans="1:12" s="593" customFormat="1" hidden="1">
      <c r="A59" s="354"/>
      <c r="B59" s="356" t="s">
        <v>217</v>
      </c>
      <c r="C59" s="794">
        <f>SUM(C57:C58)</f>
        <v>0</v>
      </c>
      <c r="D59" s="794">
        <f>SUM(D57:D58)</f>
        <v>0</v>
      </c>
      <c r="E59" s="406">
        <f>C59+D59</f>
        <v>0</v>
      </c>
      <c r="F59" s="794">
        <f>SUM(F57:F58)</f>
        <v>0</v>
      </c>
      <c r="G59" s="794">
        <f>SUM(G57:G58)</f>
        <v>0</v>
      </c>
      <c r="H59" s="406">
        <f>F59+G59</f>
        <v>0</v>
      </c>
      <c r="I59" s="406">
        <f>E59+H59</f>
        <v>0</v>
      </c>
      <c r="J59" s="905"/>
      <c r="K59" s="905"/>
      <c r="L59" s="920"/>
    </row>
    <row r="60" spans="1:12" s="596" customFormat="1" hidden="1">
      <c r="A60" s="360" t="s">
        <v>218</v>
      </c>
      <c r="B60" s="988" t="s">
        <v>219</v>
      </c>
      <c r="C60" s="989"/>
      <c r="D60" s="989"/>
      <c r="E60" s="989"/>
      <c r="F60" s="989"/>
      <c r="G60" s="989"/>
      <c r="H60" s="989"/>
      <c r="I60" s="989"/>
      <c r="J60" s="906"/>
      <c r="K60" s="906"/>
      <c r="L60" s="921"/>
    </row>
    <row r="61" spans="1:12" ht="24" hidden="1" customHeight="1">
      <c r="A61" s="354" t="s">
        <v>838</v>
      </c>
      <c r="B61" s="355" t="s">
        <v>162</v>
      </c>
      <c r="C61" s="410"/>
      <c r="D61" s="410"/>
      <c r="E61" s="408">
        <f>C61+D61</f>
        <v>0</v>
      </c>
      <c r="F61" s="410"/>
      <c r="G61" s="410"/>
      <c r="H61" s="408">
        <f>F61+G61</f>
        <v>0</v>
      </c>
      <c r="I61" s="408">
        <f>E61+H61</f>
        <v>0</v>
      </c>
      <c r="J61" s="903"/>
      <c r="K61" s="903"/>
      <c r="L61" s="918"/>
    </row>
    <row r="62" spans="1:12" s="593" customFormat="1" hidden="1">
      <c r="A62" s="354"/>
      <c r="B62" s="356" t="s">
        <v>163</v>
      </c>
      <c r="C62" s="794">
        <f>C61</f>
        <v>0</v>
      </c>
      <c r="D62" s="794">
        <f>D61</f>
        <v>0</v>
      </c>
      <c r="E62" s="406">
        <f>C62+D62</f>
        <v>0</v>
      </c>
      <c r="F62" s="794">
        <f>F61</f>
        <v>0</v>
      </c>
      <c r="G62" s="794">
        <f>G61</f>
        <v>0</v>
      </c>
      <c r="H62" s="406">
        <f>F62+G62</f>
        <v>0</v>
      </c>
      <c r="I62" s="406">
        <f>E62+H62</f>
        <v>0</v>
      </c>
      <c r="J62" s="905"/>
      <c r="K62" s="905"/>
      <c r="L62" s="920"/>
    </row>
    <row r="63" spans="1:12" s="597" customFormat="1" ht="21" customHeight="1">
      <c r="A63" s="361"/>
      <c r="B63" s="362" t="s">
        <v>505</v>
      </c>
      <c r="C63" s="411">
        <f>C62+C59+C55+C52+C49+C46+C41+C37+C30+C24+C16+C13</f>
        <v>1336442.0620000002</v>
      </c>
      <c r="D63" s="411">
        <f>D62+D59+D55+D52+D49+D46+D41+D37+D30+D24+D16+D13</f>
        <v>253923.99299999999</v>
      </c>
      <c r="E63" s="411">
        <f>C63+D63</f>
        <v>1590366.0550000002</v>
      </c>
      <c r="F63" s="411">
        <f>F62+F59+F55+F52+F49+F46+F41+F37+F30+F24+F16+F13</f>
        <v>493</v>
      </c>
      <c r="G63" s="411">
        <f>G62+G59+G55+G52+G49+G46+G41+G37+G30+G24+G16+G13</f>
        <v>93.67</v>
      </c>
      <c r="H63" s="411">
        <f>F63+G63</f>
        <v>586.66999999999996</v>
      </c>
      <c r="I63" s="411">
        <f>E63+H63</f>
        <v>1590952.7250000001</v>
      </c>
      <c r="J63" s="907"/>
      <c r="K63" s="907"/>
      <c r="L63" s="922"/>
    </row>
    <row r="64" spans="1:12" ht="10.5" customHeight="1">
      <c r="A64" s="363"/>
      <c r="B64" s="364" t="s">
        <v>58</v>
      </c>
      <c r="C64" s="412"/>
      <c r="D64" s="412"/>
      <c r="E64" s="413"/>
      <c r="F64" s="412"/>
      <c r="G64" s="412"/>
      <c r="H64" s="413"/>
      <c r="I64" s="413"/>
      <c r="J64" s="903"/>
      <c r="K64" s="903"/>
      <c r="L64" s="918"/>
    </row>
    <row r="65" spans="1:12">
      <c r="A65" s="365"/>
      <c r="B65" s="366" t="s">
        <v>59</v>
      </c>
      <c r="C65" s="414">
        <v>574357.18999999994</v>
      </c>
      <c r="D65" s="414">
        <v>109127.86500000001</v>
      </c>
      <c r="E65" s="415">
        <f>C65+D65</f>
        <v>683485.05499999993</v>
      </c>
      <c r="F65" s="414">
        <v>0</v>
      </c>
      <c r="G65" s="414">
        <v>0</v>
      </c>
      <c r="H65" s="415">
        <f>F65+G65</f>
        <v>0</v>
      </c>
      <c r="I65" s="416">
        <f>E65+H65</f>
        <v>683485.05499999993</v>
      </c>
      <c r="J65" s="908"/>
      <c r="K65" s="908"/>
      <c r="L65" s="923"/>
    </row>
    <row r="66" spans="1:12" s="590" customFormat="1">
      <c r="A66" s="367"/>
      <c r="B66" s="349"/>
      <c r="C66" s="404"/>
      <c r="D66" s="404"/>
      <c r="E66" s="405"/>
      <c r="F66" s="404"/>
      <c r="G66" s="404"/>
      <c r="H66" s="405"/>
      <c r="I66" s="405"/>
    </row>
    <row r="67" spans="1:12">
      <c r="A67" s="512"/>
      <c r="J67" s="591"/>
      <c r="K67" s="591"/>
      <c r="L67" s="591"/>
    </row>
    <row r="68" spans="1:12">
      <c r="A68" s="512"/>
      <c r="J68" s="591"/>
      <c r="K68" s="591"/>
      <c r="L68" s="591"/>
    </row>
    <row r="69" spans="1:12">
      <c r="A69" s="368"/>
      <c r="B69" s="369" t="s">
        <v>714</v>
      </c>
      <c r="J69" s="591"/>
      <c r="K69" s="591"/>
      <c r="L69" s="591"/>
    </row>
    <row r="70" spans="1:12">
      <c r="A70" s="368"/>
      <c r="B70" s="370"/>
      <c r="J70" s="591"/>
      <c r="K70" s="591"/>
      <c r="L70" s="591"/>
    </row>
    <row r="71" spans="1:12" ht="25.5">
      <c r="A71" s="956" t="s">
        <v>506</v>
      </c>
      <c r="B71" s="371" t="s">
        <v>507</v>
      </c>
      <c r="C71" s="795"/>
      <c r="J71" s="591"/>
      <c r="K71" s="591"/>
      <c r="L71" s="591"/>
    </row>
    <row r="72" spans="1:12">
      <c r="A72" s="371" t="s">
        <v>508</v>
      </c>
      <c r="B72" s="371" t="s">
        <v>509</v>
      </c>
      <c r="C72" s="417">
        <f>I63</f>
        <v>1590952.7250000001</v>
      </c>
      <c r="D72" s="986"/>
      <c r="E72" s="987"/>
      <c r="F72" s="987"/>
      <c r="G72" s="987"/>
      <c r="H72" s="987"/>
      <c r="J72" s="591"/>
      <c r="K72" s="591"/>
      <c r="L72" s="591"/>
    </row>
    <row r="73" spans="1:12">
      <c r="A73" s="372" t="s">
        <v>510</v>
      </c>
      <c r="B73" s="372" t="s">
        <v>511</v>
      </c>
      <c r="C73" s="795">
        <f>H63</f>
        <v>586.66999999999996</v>
      </c>
      <c r="J73" s="591"/>
      <c r="K73" s="591"/>
      <c r="L73" s="591"/>
    </row>
    <row r="74" spans="1:12">
      <c r="A74" s="372" t="s">
        <v>512</v>
      </c>
      <c r="B74" s="372" t="s">
        <v>220</v>
      </c>
      <c r="C74" s="795">
        <f>C72-C73</f>
        <v>1590366.0550000002</v>
      </c>
      <c r="J74" s="591"/>
      <c r="K74" s="591"/>
      <c r="L74" s="591"/>
    </row>
    <row r="75" spans="1:12">
      <c r="A75" s="371" t="s">
        <v>513</v>
      </c>
      <c r="B75" s="371" t="s">
        <v>514</v>
      </c>
      <c r="C75" s="417">
        <f>SUM(C76:C77)</f>
        <v>32393.991100000057</v>
      </c>
      <c r="D75" s="513"/>
      <c r="J75" s="591"/>
      <c r="K75" s="591"/>
      <c r="L75" s="591"/>
    </row>
    <row r="76" spans="1:12">
      <c r="A76" s="372" t="s">
        <v>510</v>
      </c>
      <c r="B76" s="372" t="s">
        <v>206</v>
      </c>
      <c r="C76" s="929">
        <f>I63-H63-C78</f>
        <v>31807.321100000059</v>
      </c>
      <c r="D76" s="819"/>
      <c r="G76" s="933"/>
      <c r="J76" s="591"/>
      <c r="K76" s="591"/>
      <c r="L76" s="591"/>
    </row>
    <row r="77" spans="1:12">
      <c r="A77" s="372" t="s">
        <v>512</v>
      </c>
      <c r="B77" s="372" t="s">
        <v>186</v>
      </c>
      <c r="C77" s="929">
        <f>H63</f>
        <v>586.66999999999996</v>
      </c>
      <c r="G77" s="933"/>
      <c r="J77" s="591"/>
      <c r="K77" s="591"/>
      <c r="L77" s="591"/>
    </row>
    <row r="78" spans="1:12">
      <c r="A78" s="371" t="s">
        <v>504</v>
      </c>
      <c r="B78" s="371" t="s">
        <v>515</v>
      </c>
      <c r="C78" s="844">
        <f>'Funding-gap'!B64</f>
        <v>1558558.7339000001</v>
      </c>
      <c r="J78" s="591"/>
      <c r="K78" s="591"/>
      <c r="L78" s="591"/>
    </row>
    <row r="79" spans="1:12">
      <c r="J79" s="591"/>
      <c r="K79" s="591"/>
      <c r="L79" s="591"/>
    </row>
    <row r="80" spans="1:12">
      <c r="J80" s="591"/>
      <c r="K80" s="591"/>
      <c r="L80" s="591"/>
    </row>
    <row r="81" spans="1:12">
      <c r="A81" s="900"/>
      <c r="B81" s="901"/>
      <c r="C81" s="910"/>
      <c r="D81" s="912"/>
      <c r="E81" s="912"/>
      <c r="F81" s="912"/>
      <c r="G81" s="911"/>
      <c r="H81" s="911"/>
      <c r="I81" s="911"/>
      <c r="J81" s="924"/>
      <c r="K81" s="925"/>
      <c r="L81" s="925"/>
    </row>
    <row r="82" spans="1:12">
      <c r="A82" s="900"/>
      <c r="B82" s="901"/>
      <c r="C82" s="899"/>
      <c r="D82" s="913"/>
      <c r="E82" s="914"/>
      <c r="F82" s="913"/>
      <c r="G82" s="915"/>
      <c r="H82" s="916"/>
      <c r="I82" s="916"/>
      <c r="J82" s="917"/>
      <c r="K82" s="926"/>
      <c r="L82" s="926"/>
    </row>
    <row r="83" spans="1:12" ht="60">
      <c r="B83" s="927" t="s">
        <v>330</v>
      </c>
      <c r="C83" s="932" t="s">
        <v>331</v>
      </c>
      <c r="D83" s="954" t="s">
        <v>332</v>
      </c>
      <c r="E83" s="916"/>
      <c r="F83" s="915"/>
      <c r="G83" s="915"/>
      <c r="H83" s="916"/>
      <c r="I83" s="916"/>
      <c r="J83" s="917"/>
      <c r="K83" s="917"/>
      <c r="L83" s="917"/>
    </row>
    <row r="84" spans="1:12" ht="30">
      <c r="B84" s="927" t="s">
        <v>298</v>
      </c>
      <c r="C84" s="941">
        <v>1590366.06</v>
      </c>
      <c r="D84" s="985">
        <f>ROUNDUP(E63,2)</f>
        <v>1590366.06</v>
      </c>
      <c r="E84" s="916"/>
      <c r="F84" s="915"/>
      <c r="G84" s="915"/>
      <c r="H84" s="916"/>
      <c r="I84" s="916"/>
      <c r="J84" s="917"/>
      <c r="K84" s="917"/>
      <c r="L84" s="917"/>
    </row>
    <row r="85" spans="1:12" ht="30">
      <c r="B85" s="927" t="s">
        <v>297</v>
      </c>
      <c r="C85" s="941">
        <v>0</v>
      </c>
      <c r="D85" s="985"/>
      <c r="E85" s="916"/>
      <c r="F85" s="915"/>
      <c r="G85" s="915"/>
      <c r="H85" s="916"/>
      <c r="I85" s="916"/>
      <c r="J85" s="917"/>
      <c r="K85" s="917"/>
      <c r="L85" s="917"/>
    </row>
    <row r="86" spans="1:12">
      <c r="B86" s="955" t="s">
        <v>423</v>
      </c>
      <c r="C86" s="795">
        <f>ROUNDUP(SUM(C84+C85),2)</f>
        <v>1590366.06</v>
      </c>
      <c r="D86" s="953"/>
      <c r="E86" s="916"/>
      <c r="F86" s="915"/>
      <c r="G86" s="915"/>
      <c r="H86" s="916"/>
      <c r="I86" s="916"/>
      <c r="J86" s="917"/>
      <c r="K86" s="917"/>
      <c r="L86" s="917"/>
    </row>
    <row r="87" spans="1:12">
      <c r="D87" s="915"/>
      <c r="E87" s="916"/>
      <c r="F87" s="915"/>
      <c r="G87" s="915"/>
      <c r="H87" s="916"/>
      <c r="I87" s="916"/>
      <c r="J87" s="917"/>
      <c r="K87" s="917"/>
      <c r="L87" s="917"/>
    </row>
  </sheetData>
  <sheetProtection sheet="1" objects="1" scenarios="1" formatColumns="0"/>
  <mergeCells count="17">
    <mergeCell ref="A4:I4"/>
    <mergeCell ref="C6:D6"/>
    <mergeCell ref="F6:G6"/>
    <mergeCell ref="B9:I9"/>
    <mergeCell ref="B14:I14"/>
    <mergeCell ref="D84:D85"/>
    <mergeCell ref="D72:H72"/>
    <mergeCell ref="B17:I17"/>
    <mergeCell ref="B25:I25"/>
    <mergeCell ref="B31:I31"/>
    <mergeCell ref="B56:I56"/>
    <mergeCell ref="B60:I60"/>
    <mergeCell ref="B38:I38"/>
    <mergeCell ref="B42:I42"/>
    <mergeCell ref="B47:I47"/>
    <mergeCell ref="B50:I50"/>
    <mergeCell ref="B53:I53"/>
  </mergeCells>
  <phoneticPr fontId="151" type="noConversion"/>
  <conditionalFormatting sqref="D76">
    <cfRule type="containsText" dxfId="19" priority="1" operator="containsText" text="CORECT">
      <formula>NOT(ISERROR(SEARCH("CORECT",D76)))</formula>
    </cfRule>
    <cfRule type="containsText" dxfId="18" priority="2" operator="containsText" text="INCORECT">
      <formula>NOT(ISERROR(SEARCH("INCORECT",D76)))</formula>
    </cfRule>
  </conditionalFormatting>
  <pageMargins left="0.7" right="0.7" top="0.75" bottom="0.75" header="0.3" footer="0.3"/>
  <pageSetup paperSize="9" scale="59" fitToHeight="0" orientation="landscape" r:id="rId1"/>
  <headerFooter>
    <oddHeader>&amp;C&amp;"Arial,Bold"&amp;16 &amp;K03+0005. BUGETUL CERERII DE FINANTARE</oddHeader>
  </headerFooter>
</worksheet>
</file>

<file path=xl/worksheets/sheet8.xml><?xml version="1.0" encoding="utf-8"?>
<worksheet xmlns="http://schemas.openxmlformats.org/spreadsheetml/2006/main" xmlns:r="http://schemas.openxmlformats.org/officeDocument/2006/relationships">
  <sheetPr>
    <tabColor rgb="FFFFC000"/>
    <pageSetUpPr fitToPage="1"/>
  </sheetPr>
  <dimension ref="A1:S125"/>
  <sheetViews>
    <sheetView topLeftCell="A62" workbookViewId="0">
      <selection activeCell="G47" sqref="G47"/>
    </sheetView>
  </sheetViews>
  <sheetFormatPr defaultColWidth="8.85546875" defaultRowHeight="12.75"/>
  <cols>
    <col min="1" max="1" width="5.140625" style="695" customWidth="1"/>
    <col min="2" max="2" width="66.5703125" style="696" customWidth="1"/>
    <col min="3" max="3" width="15" style="804" customWidth="1"/>
    <col min="4" max="4" width="15" style="697" customWidth="1"/>
    <col min="5" max="5" width="15" style="804" hidden="1" customWidth="1"/>
    <col min="6" max="9" width="15" style="804" customWidth="1"/>
    <col min="10" max="10" width="15" style="481" customWidth="1"/>
    <col min="11" max="11" width="15" style="698" customWidth="1"/>
    <col min="12" max="19" width="15" style="22" customWidth="1"/>
    <col min="20" max="21" width="11.5703125" style="22" customWidth="1"/>
    <col min="22" max="16384" width="8.85546875" style="22"/>
  </cols>
  <sheetData>
    <row r="1" spans="1:14" s="248" customFormat="1" ht="27.75" customHeight="1">
      <c r="A1" s="598"/>
      <c r="B1" s="599" t="s">
        <v>864</v>
      </c>
      <c r="C1" s="600"/>
      <c r="D1" s="601"/>
      <c r="E1" s="806"/>
      <c r="F1" s="806"/>
      <c r="G1" s="806"/>
      <c r="H1" s="806"/>
      <c r="I1" s="806"/>
      <c r="J1" s="64"/>
      <c r="K1" s="602"/>
    </row>
    <row r="2" spans="1:14" s="248" customFormat="1" ht="27.75" customHeight="1">
      <c r="A2" s="598"/>
      <c r="B2" s="793"/>
      <c r="C2" s="600"/>
      <c r="D2" s="601"/>
      <c r="E2" s="806"/>
      <c r="F2" s="806"/>
      <c r="G2" s="806"/>
      <c r="H2" s="806"/>
      <c r="I2" s="806"/>
      <c r="J2" s="64"/>
      <c r="K2" s="602"/>
    </row>
    <row r="3" spans="1:14" s="248" customFormat="1" ht="17.25" customHeight="1">
      <c r="A3" s="598"/>
      <c r="B3" s="992" t="s">
        <v>555</v>
      </c>
      <c r="C3" s="992"/>
      <c r="D3" s="992"/>
      <c r="E3" s="992"/>
      <c r="F3" s="992"/>
      <c r="G3" s="992"/>
      <c r="H3" s="992"/>
      <c r="I3" s="992"/>
      <c r="J3" s="64"/>
      <c r="K3" s="602"/>
    </row>
    <row r="4" spans="1:14" s="248" customFormat="1" ht="1.5" customHeight="1">
      <c r="A4" s="598"/>
      <c r="B4" s="603"/>
      <c r="C4" s="604"/>
      <c r="D4" s="605"/>
      <c r="E4" s="606"/>
      <c r="F4" s="606"/>
      <c r="G4" s="606"/>
      <c r="H4" s="606"/>
      <c r="I4" s="606"/>
      <c r="J4" s="64"/>
      <c r="K4" s="602"/>
    </row>
    <row r="5" spans="1:14" s="248" customFormat="1" ht="20.25">
      <c r="A5" s="598"/>
      <c r="B5" s="980" t="s">
        <v>523</v>
      </c>
      <c r="C5" s="980" t="s">
        <v>370</v>
      </c>
      <c r="D5" s="607"/>
      <c r="E5" s="806"/>
      <c r="F5" s="806"/>
      <c r="G5" s="806"/>
      <c r="H5" s="806"/>
      <c r="I5" s="806" t="s">
        <v>715</v>
      </c>
      <c r="J5" s="64"/>
      <c r="K5" s="602"/>
    </row>
    <row r="6" spans="1:14" s="248" customFormat="1" ht="27">
      <c r="A6" s="598"/>
      <c r="B6" s="793"/>
      <c r="C6" s="608" t="s">
        <v>363</v>
      </c>
      <c r="D6" s="609" t="s">
        <v>518</v>
      </c>
      <c r="E6" s="610" t="s">
        <v>554</v>
      </c>
      <c r="F6" s="993" t="s">
        <v>539</v>
      </c>
      <c r="G6" s="993"/>
      <c r="H6" s="993"/>
      <c r="I6" s="994"/>
      <c r="J6" s="64"/>
      <c r="K6" s="602"/>
    </row>
    <row r="7" spans="1:14" s="398" customFormat="1" ht="15">
      <c r="A7" s="611"/>
      <c r="B7" s="612" t="s">
        <v>517</v>
      </c>
      <c r="C7" s="798" t="s">
        <v>716</v>
      </c>
      <c r="D7" s="800" t="s">
        <v>717</v>
      </c>
      <c r="E7" s="798" t="s">
        <v>718</v>
      </c>
      <c r="F7" s="608" t="s">
        <v>519</v>
      </c>
      <c r="G7" s="608" t="s">
        <v>520</v>
      </c>
      <c r="H7" s="608" t="s">
        <v>521</v>
      </c>
      <c r="I7" s="608" t="s">
        <v>522</v>
      </c>
      <c r="J7" s="869"/>
      <c r="K7" s="614"/>
      <c r="N7" s="615"/>
    </row>
    <row r="8" spans="1:14" s="619" customFormat="1" ht="15">
      <c r="A8" s="616"/>
      <c r="B8" s="995" t="str">
        <f>'Buget cerere'!B9:I9</f>
        <v>CAPITOL 1 Cheltuieli pentru amenajarea terenului</v>
      </c>
      <c r="C8" s="996"/>
      <c r="D8" s="996"/>
      <c r="E8" s="996"/>
      <c r="F8" s="996"/>
      <c r="G8" s="996"/>
      <c r="H8" s="996"/>
      <c r="I8" s="997"/>
      <c r="J8" s="870"/>
      <c r="K8" s="618"/>
    </row>
    <row r="9" spans="1:14" s="625" customFormat="1" ht="15" hidden="1">
      <c r="A9" s="620" t="str">
        <f>'Buget cerere'!A10</f>
        <v>1.1</v>
      </c>
      <c r="B9" s="621" t="str">
        <f>'Buget cerere'!B10</f>
        <v>Achizitii teren cu sau fără construcții</v>
      </c>
      <c r="C9" s="622">
        <f>'Buget cerere'!I10</f>
        <v>0</v>
      </c>
      <c r="D9" s="425">
        <f>F9+G9+H9+I9</f>
        <v>0</v>
      </c>
      <c r="E9" s="1005"/>
      <c r="F9" s="423"/>
      <c r="G9" s="423"/>
      <c r="H9" s="423"/>
      <c r="I9" s="423"/>
      <c r="J9" s="871">
        <f>C9-D9</f>
        <v>0</v>
      </c>
      <c r="K9" s="624"/>
    </row>
    <row r="10" spans="1:14" s="625" customFormat="1" ht="15">
      <c r="A10" s="620" t="str">
        <f>'Buget cerere'!A11</f>
        <v>1.1.</v>
      </c>
      <c r="B10" s="621" t="str">
        <f>'Buget cerere'!B11</f>
        <v>Amenajarea terenului</v>
      </c>
      <c r="C10" s="622">
        <f>'Buget cerere'!I11</f>
        <v>23942.94</v>
      </c>
      <c r="D10" s="425">
        <f>IF(F10+G10+H10+I10&lt;&gt;C10,"EROARE!",F10+G10+H10+I10)</f>
        <v>23942.940000000002</v>
      </c>
      <c r="E10" s="1006"/>
      <c r="F10" s="410">
        <v>10000</v>
      </c>
      <c r="G10" s="410">
        <v>13942.94</v>
      </c>
      <c r="H10" s="410">
        <v>0</v>
      </c>
      <c r="I10" s="410">
        <v>0</v>
      </c>
      <c r="J10" s="871">
        <f t="shared" ref="J10:J69" si="0">C10-D10</f>
        <v>0</v>
      </c>
      <c r="K10" s="624"/>
    </row>
    <row r="11" spans="1:14" s="625" customFormat="1" ht="15">
      <c r="A11" s="620" t="str">
        <f>'Buget cerere'!A12</f>
        <v>1.2.</v>
      </c>
      <c r="B11" s="621" t="str">
        <f>'Buget cerere'!B12</f>
        <v>Amenajari pentru protectia mediului si aducerea la starea initiala</v>
      </c>
      <c r="C11" s="622">
        <f>'Buget cerere'!I12</f>
        <v>0</v>
      </c>
      <c r="D11" s="425">
        <f>IF(F11+G11+H11+I11&lt;&gt;C11,"EROARE!",F11+G11+H11+I11)</f>
        <v>0</v>
      </c>
      <c r="E11" s="1006"/>
      <c r="F11" s="410">
        <v>0</v>
      </c>
      <c r="G11" s="410">
        <v>0</v>
      </c>
      <c r="H11" s="410">
        <v>0</v>
      </c>
      <c r="I11" s="410">
        <v>0</v>
      </c>
      <c r="J11" s="871">
        <f t="shared" si="0"/>
        <v>0</v>
      </c>
      <c r="K11" s="624"/>
    </row>
    <row r="12" spans="1:14" s="619" customFormat="1" ht="15">
      <c r="A12" s="620"/>
      <c r="B12" s="626" t="str">
        <f>'Buget cerere'!B13</f>
        <v>TOTAL CAPITOL 1</v>
      </c>
      <c r="C12" s="622">
        <f>'Buget cerere'!I13</f>
        <v>23942.94</v>
      </c>
      <c r="D12" s="425">
        <f>IF(F12+G12+H12+I12&lt;&gt;C12,"EROARE!",F12+G12+H12+I12)</f>
        <v>23942.940000000002</v>
      </c>
      <c r="E12" s="1007"/>
      <c r="F12" s="425">
        <f>SUM(F9:F11)</f>
        <v>10000</v>
      </c>
      <c r="G12" s="425">
        <f>SUM(G9:G11)</f>
        <v>13942.94</v>
      </c>
      <c r="H12" s="425">
        <f>SUM(H9:H11)</f>
        <v>0</v>
      </c>
      <c r="I12" s="425">
        <f>SUM(I9:I11)</f>
        <v>0</v>
      </c>
      <c r="J12" s="871">
        <f t="shared" si="0"/>
        <v>0</v>
      </c>
      <c r="K12" s="624"/>
    </row>
    <row r="13" spans="1:14" s="619" customFormat="1" ht="15">
      <c r="A13" s="620">
        <f>'Buget cerere'!A14</f>
        <v>2</v>
      </c>
      <c r="B13" s="995" t="str">
        <f>'Buget cerere'!B14:I14</f>
        <v>CAPITOL 2 Cheltuieli pt asigurarea utilităţilor necesare obiectivului</v>
      </c>
      <c r="C13" s="996"/>
      <c r="D13" s="996"/>
      <c r="E13" s="996"/>
      <c r="F13" s="996"/>
      <c r="G13" s="996"/>
      <c r="H13" s="996"/>
      <c r="I13" s="997"/>
      <c r="J13" s="871">
        <f t="shared" si="0"/>
        <v>0</v>
      </c>
      <c r="K13" s="624"/>
    </row>
    <row r="14" spans="1:14" s="625" customFormat="1" ht="15">
      <c r="A14" s="620" t="str">
        <f>'Buget cerere'!A15</f>
        <v>2.1</v>
      </c>
      <c r="B14" s="883" t="str">
        <f>'Buget cerere'!B15</f>
        <v>Cheltuieli pentru asigurarea utilitatilor necesare obiectivului</v>
      </c>
      <c r="C14" s="622">
        <f>'Buget cerere'!I15</f>
        <v>0</v>
      </c>
      <c r="D14" s="425">
        <f>IF(F14+G14+H14+I14&lt;&gt;C14,"EROARE!",F14+G14+H14+I14)</f>
        <v>0</v>
      </c>
      <c r="E14" s="1005"/>
      <c r="F14" s="410">
        <v>0</v>
      </c>
      <c r="G14" s="410">
        <v>0</v>
      </c>
      <c r="H14" s="410">
        <v>0</v>
      </c>
      <c r="I14" s="410">
        <v>0</v>
      </c>
      <c r="J14" s="871">
        <f t="shared" si="0"/>
        <v>0</v>
      </c>
      <c r="K14" s="624"/>
    </row>
    <row r="15" spans="1:14" s="619" customFormat="1" ht="15">
      <c r="A15" s="620"/>
      <c r="B15" s="626" t="str">
        <f>'Buget cerere'!B16</f>
        <v> TOTAL CAPITOL 2</v>
      </c>
      <c r="C15" s="622">
        <f>'Buget cerere'!I16</f>
        <v>0</v>
      </c>
      <c r="D15" s="425">
        <f>IF(F15+G15+H15+I15&lt;&gt;C15,"EROARE!",F15+G15+H15+I15)</f>
        <v>0</v>
      </c>
      <c r="E15" s="1007"/>
      <c r="F15" s="425">
        <f>F14</f>
        <v>0</v>
      </c>
      <c r="G15" s="425">
        <f>G14</f>
        <v>0</v>
      </c>
      <c r="H15" s="425">
        <f>H14</f>
        <v>0</v>
      </c>
      <c r="I15" s="425">
        <f>I14</f>
        <v>0</v>
      </c>
      <c r="J15" s="871">
        <f t="shared" si="0"/>
        <v>0</v>
      </c>
      <c r="K15" s="624"/>
    </row>
    <row r="16" spans="1:14" s="619" customFormat="1" ht="15">
      <c r="A16" s="620" t="str">
        <f>'Buget cerere'!A17</f>
        <v>3</v>
      </c>
      <c r="B16" s="995" t="str">
        <f>'Buget cerere'!B17:I17</f>
        <v>CAPITOL 3 Cheltuieli pentru proiectare și asistență tehnică</v>
      </c>
      <c r="C16" s="996"/>
      <c r="D16" s="996"/>
      <c r="E16" s="996"/>
      <c r="F16" s="996"/>
      <c r="G16" s="996"/>
      <c r="H16" s="996"/>
      <c r="I16" s="997"/>
      <c r="J16" s="871">
        <f t="shared" si="0"/>
        <v>0</v>
      </c>
      <c r="K16" s="624"/>
    </row>
    <row r="17" spans="1:11" s="625" customFormat="1" ht="26.25" customHeight="1">
      <c r="A17" s="620" t="str">
        <f>'Buget cerere'!A18</f>
        <v>3.1</v>
      </c>
      <c r="B17" s="884" t="str">
        <f>'Buget cerere'!B18</f>
        <v>Studii de teren  (geotehnice, geologice, topografice, hidrologice, hidrogeotehnice, fotogrammetrice, topografice şi de stabilitate a terenului)</v>
      </c>
      <c r="C17" s="622">
        <f>'Buget cerere'!I18</f>
        <v>6545</v>
      </c>
      <c r="D17" s="425">
        <f>IF(F17+G17+H17+I17&lt;&gt;C17,"EROARE!",F17+G17+H17+I17)</f>
        <v>6545</v>
      </c>
      <c r="E17" s="1005"/>
      <c r="F17" s="410">
        <v>6545</v>
      </c>
      <c r="G17" s="410">
        <v>0</v>
      </c>
      <c r="H17" s="410">
        <v>0</v>
      </c>
      <c r="I17" s="410">
        <v>0</v>
      </c>
      <c r="J17" s="871">
        <f t="shared" si="0"/>
        <v>0</v>
      </c>
      <c r="K17" s="624"/>
    </row>
    <row r="18" spans="1:11" s="625" customFormat="1" ht="15">
      <c r="A18" s="620" t="str">
        <f>'Buget cerere'!A19</f>
        <v>3.2</v>
      </c>
      <c r="B18" s="594" t="str">
        <f>'Buget cerere'!B19</f>
        <v>Obtinera de avize, acorduri si autorizatii</v>
      </c>
      <c r="C18" s="622">
        <f>'Buget cerere'!I19</f>
        <v>1785</v>
      </c>
      <c r="D18" s="425">
        <f t="shared" ref="D18:D23" si="1">IF(F18+G18+H18+I18&lt;&gt;C18,"EROARE!",F18+G18+H18+I18)</f>
        <v>1785</v>
      </c>
      <c r="E18" s="1006"/>
      <c r="F18" s="410">
        <v>1785</v>
      </c>
      <c r="G18" s="410">
        <v>0</v>
      </c>
      <c r="H18" s="410">
        <v>0</v>
      </c>
      <c r="I18" s="410">
        <v>0</v>
      </c>
      <c r="J18" s="871">
        <f t="shared" si="0"/>
        <v>0</v>
      </c>
      <c r="K18" s="624"/>
    </row>
    <row r="19" spans="1:11" s="625" customFormat="1" ht="15">
      <c r="A19" s="620" t="str">
        <f>'Buget cerere'!A20</f>
        <v>3.3</v>
      </c>
      <c r="B19" s="594" t="str">
        <f>'Buget cerere'!B20</f>
        <v>Proiectare si inginerie</v>
      </c>
      <c r="C19" s="622">
        <f>'Buget cerere'!I20</f>
        <v>64343.3</v>
      </c>
      <c r="D19" s="425">
        <f t="shared" si="1"/>
        <v>64343.3</v>
      </c>
      <c r="E19" s="1006"/>
      <c r="F19" s="410">
        <v>38605.980000000003</v>
      </c>
      <c r="G19" s="410">
        <v>25737.32</v>
      </c>
      <c r="H19" s="410">
        <v>0</v>
      </c>
      <c r="I19" s="410">
        <v>0</v>
      </c>
      <c r="J19" s="871">
        <f t="shared" si="0"/>
        <v>0</v>
      </c>
      <c r="K19" s="624"/>
    </row>
    <row r="20" spans="1:11" s="625" customFormat="1" ht="15" hidden="1">
      <c r="A20" s="620" t="str">
        <f>'Buget cerere'!A21</f>
        <v>3.4</v>
      </c>
      <c r="B20" s="594" t="str">
        <f>'Buget cerere'!B21</f>
        <v>Organizarea procedurilor de achizitie</v>
      </c>
      <c r="C20" s="622">
        <f>'Buget cerere'!I21</f>
        <v>0</v>
      </c>
      <c r="D20" s="425">
        <f t="shared" si="1"/>
        <v>0</v>
      </c>
      <c r="E20" s="1006"/>
      <c r="F20" s="410">
        <v>0</v>
      </c>
      <c r="G20" s="410">
        <v>0</v>
      </c>
      <c r="H20" s="410">
        <v>0</v>
      </c>
      <c r="I20" s="410">
        <v>0</v>
      </c>
      <c r="J20" s="871">
        <f t="shared" si="0"/>
        <v>0</v>
      </c>
      <c r="K20" s="624"/>
    </row>
    <row r="21" spans="1:11" s="625" customFormat="1" ht="15">
      <c r="A21" s="620" t="str">
        <f>'Buget cerere'!A22</f>
        <v>3.4</v>
      </c>
      <c r="B21" s="594" t="str">
        <f>'Buget cerere'!B22</f>
        <v xml:space="preserve">Consultanță </v>
      </c>
      <c r="C21" s="622">
        <f>'Buget cerere'!I22</f>
        <v>0</v>
      </c>
      <c r="D21" s="425">
        <f t="shared" si="1"/>
        <v>0</v>
      </c>
      <c r="E21" s="1006"/>
      <c r="F21" s="410">
        <v>0</v>
      </c>
      <c r="G21" s="410">
        <v>0</v>
      </c>
      <c r="H21" s="410">
        <v>0</v>
      </c>
      <c r="I21" s="410">
        <v>0</v>
      </c>
      <c r="J21" s="871">
        <f t="shared" si="0"/>
        <v>0</v>
      </c>
      <c r="K21" s="624"/>
    </row>
    <row r="22" spans="1:11" s="625" customFormat="1" ht="15">
      <c r="A22" s="620" t="str">
        <f>'Buget cerere'!A23</f>
        <v>3.5</v>
      </c>
      <c r="B22" s="594" t="str">
        <f>'Buget cerere'!B23</f>
        <v>Asistență tehnică</v>
      </c>
      <c r="C22" s="622">
        <f>'Buget cerere'!I23</f>
        <v>19301.8</v>
      </c>
      <c r="D22" s="425">
        <f t="shared" si="1"/>
        <v>19301.8</v>
      </c>
      <c r="E22" s="1006"/>
      <c r="F22" s="410">
        <v>11581.08</v>
      </c>
      <c r="G22" s="410">
        <v>7720.72</v>
      </c>
      <c r="H22" s="410">
        <v>0</v>
      </c>
      <c r="I22" s="410">
        <v>0</v>
      </c>
      <c r="J22" s="871">
        <f t="shared" si="0"/>
        <v>0</v>
      </c>
      <c r="K22" s="624"/>
    </row>
    <row r="23" spans="1:11" s="619" customFormat="1" ht="15">
      <c r="A23" s="620"/>
      <c r="B23" s="627" t="str">
        <f>'Buget cerere'!B24</f>
        <v> TOTAL CAPITOL 3</v>
      </c>
      <c r="C23" s="622">
        <f>'Buget cerere'!I24</f>
        <v>91975.1</v>
      </c>
      <c r="D23" s="425">
        <f t="shared" si="1"/>
        <v>91975.1</v>
      </c>
      <c r="E23" s="1007"/>
      <c r="F23" s="425">
        <f>SUM(F17:F22)</f>
        <v>58517.060000000005</v>
      </c>
      <c r="G23" s="425">
        <f>SUM(G17:G22)</f>
        <v>33458.04</v>
      </c>
      <c r="H23" s="425">
        <f>SUM(H17:H22)</f>
        <v>0</v>
      </c>
      <c r="I23" s="425">
        <f>SUM(I17:I22)</f>
        <v>0</v>
      </c>
      <c r="J23" s="871">
        <f t="shared" si="0"/>
        <v>0</v>
      </c>
      <c r="K23" s="624"/>
    </row>
    <row r="24" spans="1:11" s="619" customFormat="1" ht="15">
      <c r="A24" s="620">
        <f>'Buget cerere'!A25</f>
        <v>4</v>
      </c>
      <c r="B24" s="999" t="str">
        <f>'Buget cerere'!B25:I25</f>
        <v>CAPITOLUL 4 Cheltuieli pentru investiţia de bază</v>
      </c>
      <c r="C24" s="1000"/>
      <c r="D24" s="1000"/>
      <c r="E24" s="1000"/>
      <c r="F24" s="1000"/>
      <c r="G24" s="1000"/>
      <c r="H24" s="1000"/>
      <c r="I24" s="1001"/>
      <c r="J24" s="871">
        <f t="shared" si="0"/>
        <v>0</v>
      </c>
      <c r="K24" s="624"/>
    </row>
    <row r="25" spans="1:11" s="625" customFormat="1" ht="15">
      <c r="A25" s="620" t="str">
        <f>'Buget cerere'!A26</f>
        <v>4.1</v>
      </c>
      <c r="B25" s="594" t="str">
        <f>'Buget cerere'!B26</f>
        <v>Construcţii şi instalaţii</v>
      </c>
      <c r="C25" s="622">
        <f>'Buget cerere'!I26</f>
        <v>627376.96499999997</v>
      </c>
      <c r="D25" s="425">
        <f>IF(F25+G25+H25+I25&lt;&gt;C25,"EROARE!",F25+G25+H25+I25)</f>
        <v>627376.96500000008</v>
      </c>
      <c r="E25" s="1005"/>
      <c r="F25" s="410">
        <v>200000</v>
      </c>
      <c r="G25" s="410">
        <v>427376.96500000003</v>
      </c>
      <c r="H25" s="410">
        <v>0</v>
      </c>
      <c r="I25" s="410">
        <v>0</v>
      </c>
      <c r="J25" s="871">
        <f t="shared" si="0"/>
        <v>0</v>
      </c>
      <c r="K25" s="624"/>
    </row>
    <row r="26" spans="1:11" s="625" customFormat="1" ht="29.25" customHeight="1">
      <c r="A26" s="620" t="str">
        <f>'Buget cerere'!A27</f>
        <v>4.2</v>
      </c>
      <c r="B26" s="884" t="str">
        <f>'Buget cerere'!B27</f>
        <v>Dotări (se include utilaje, echipamente tehnologice și funcționale cu și fără montaj, dotări, active necorporale)</v>
      </c>
      <c r="C26" s="622">
        <f>'Buget cerere'!I27</f>
        <v>659543.06900000002</v>
      </c>
      <c r="D26" s="425">
        <f>IF(F26+G26+H26+I26&lt;&gt;C26,"EROARE!",F26+G26+H26+I26)</f>
        <v>659543.06900000002</v>
      </c>
      <c r="E26" s="1006"/>
      <c r="F26" s="410">
        <v>200000</v>
      </c>
      <c r="G26" s="410">
        <v>459543.06900000002</v>
      </c>
      <c r="H26" s="410">
        <v>0</v>
      </c>
      <c r="I26" s="410">
        <v>0</v>
      </c>
      <c r="J26" s="871">
        <f t="shared" si="0"/>
        <v>0</v>
      </c>
      <c r="K26" s="624"/>
    </row>
    <row r="27" spans="1:11" s="625" customFormat="1" ht="15" hidden="1">
      <c r="A27" s="620" t="str">
        <f>'Buget cerere'!A28</f>
        <v>4.3</v>
      </c>
      <c r="B27" s="594" t="str">
        <f>'Buget cerere'!B28</f>
        <v>Active necorporale</v>
      </c>
      <c r="C27" s="622">
        <f>'Buget cerere'!I28</f>
        <v>0</v>
      </c>
      <c r="D27" s="425">
        <f>IF(F27+G27+H27+I27&lt;&gt;C27,"EROARE!",F27+G27+H27+I27)</f>
        <v>0</v>
      </c>
      <c r="E27" s="1006"/>
      <c r="F27" s="952">
        <v>0</v>
      </c>
      <c r="G27" s="952">
        <v>0</v>
      </c>
      <c r="H27" s="952">
        <v>0</v>
      </c>
      <c r="I27" s="952">
        <v>0</v>
      </c>
      <c r="J27" s="871">
        <f t="shared" si="0"/>
        <v>0</v>
      </c>
      <c r="K27" s="624"/>
    </row>
    <row r="28" spans="1:11" s="619" customFormat="1" ht="15">
      <c r="A28" s="620" t="str">
        <f>'Buget cerere'!A29</f>
        <v>4.3.</v>
      </c>
      <c r="B28" s="594" t="str">
        <f>'Buget cerere'!B29</f>
        <v>Constructii, instalatii si dotari aferente măsurilor conexe</v>
      </c>
      <c r="C28" s="622">
        <f>'Buget cerere'!I29</f>
        <v>0</v>
      </c>
      <c r="D28" s="425">
        <f>IF(F28+G28+H28+I28&lt;&gt;C28,"EROARE!",F28+G28+H28+I28)</f>
        <v>0</v>
      </c>
      <c r="E28" s="1007"/>
      <c r="F28" s="410">
        <v>0</v>
      </c>
      <c r="G28" s="410">
        <v>0</v>
      </c>
      <c r="H28" s="410">
        <v>0</v>
      </c>
      <c r="I28" s="410">
        <v>0</v>
      </c>
      <c r="J28" s="871">
        <f t="shared" si="0"/>
        <v>0</v>
      </c>
      <c r="K28" s="624"/>
    </row>
    <row r="29" spans="1:11" s="619" customFormat="1" ht="15">
      <c r="A29" s="620"/>
      <c r="B29" s="627" t="str">
        <f>'Buget cerere'!B30</f>
        <v>TOTAL CAPITOL 4</v>
      </c>
      <c r="C29" s="622">
        <f>'Buget cerere'!I30</f>
        <v>1286920.034</v>
      </c>
      <c r="D29" s="425">
        <f>IF(F29+G29+H29+I29&lt;&gt;C29,"EROARE!",F29+G29+H29+I29)</f>
        <v>1286920.034</v>
      </c>
      <c r="E29" s="482"/>
      <c r="F29" s="425">
        <f>SUM(F25:F28)</f>
        <v>400000</v>
      </c>
      <c r="G29" s="425">
        <f>SUM(G25:G28)</f>
        <v>886920.03399999999</v>
      </c>
      <c r="H29" s="425">
        <f>SUM(H25:H28)</f>
        <v>0</v>
      </c>
      <c r="I29" s="425">
        <f>SUM(I25:I28)</f>
        <v>0</v>
      </c>
      <c r="J29" s="871">
        <f t="shared" si="0"/>
        <v>0</v>
      </c>
      <c r="K29" s="624"/>
    </row>
    <row r="30" spans="1:11" s="619" customFormat="1" ht="15">
      <c r="A30" s="620" t="str">
        <f>'Buget cerere'!A31</f>
        <v>5</v>
      </c>
      <c r="B30" s="999" t="str">
        <f>'Buget cerere'!B31:I31</f>
        <v>CAPITOLUL 5   Alte cheltuieli</v>
      </c>
      <c r="C30" s="1000"/>
      <c r="D30" s="1000"/>
      <c r="E30" s="1000"/>
      <c r="F30" s="1000"/>
      <c r="G30" s="1000"/>
      <c r="H30" s="1000"/>
      <c r="I30" s="1001"/>
      <c r="J30" s="871">
        <f t="shared" si="0"/>
        <v>0</v>
      </c>
      <c r="K30" s="624"/>
    </row>
    <row r="31" spans="1:11" s="625" customFormat="1" ht="15">
      <c r="A31" s="620" t="str">
        <f>'Buget cerere'!A32</f>
        <v>5.1.</v>
      </c>
      <c r="B31" s="594" t="str">
        <f>'Buget cerere'!B32</f>
        <v>Organizare de șantier</v>
      </c>
      <c r="C31" s="622">
        <f>'Buget cerere'!I32</f>
        <v>32165.15</v>
      </c>
      <c r="D31" s="425">
        <f t="shared" ref="D31:D36" si="2">IF(F31+G31+H31+I31&lt;&gt;C31,"EROARE!",F31+G31+H31+I31)</f>
        <v>32165.15</v>
      </c>
      <c r="E31" s="1005"/>
      <c r="F31" s="628">
        <f>F32+F33</f>
        <v>15251</v>
      </c>
      <c r="G31" s="628">
        <f>G32+G33</f>
        <v>16914.150000000001</v>
      </c>
      <c r="H31" s="628">
        <f>H32+H33</f>
        <v>0</v>
      </c>
      <c r="I31" s="628">
        <f>I32+I33</f>
        <v>0</v>
      </c>
      <c r="J31" s="871">
        <f t="shared" si="0"/>
        <v>0</v>
      </c>
      <c r="K31" s="624"/>
    </row>
    <row r="32" spans="1:11" s="625" customFormat="1" ht="15">
      <c r="A32" s="620" t="str">
        <f>'Buget cerere'!A33</f>
        <v>5.1.1</v>
      </c>
      <c r="B32" s="885" t="str">
        <f>'Buget cerere'!B33</f>
        <v>Lucrari de constructii si instalatii aferente organizarii de santier</v>
      </c>
      <c r="C32" s="622">
        <f>'Buget cerere'!I33</f>
        <v>32165.15</v>
      </c>
      <c r="D32" s="425">
        <f t="shared" si="2"/>
        <v>32165.15</v>
      </c>
      <c r="E32" s="1006"/>
      <c r="F32" s="410">
        <v>15251</v>
      </c>
      <c r="G32" s="410">
        <v>16914.150000000001</v>
      </c>
      <c r="H32" s="410">
        <v>0</v>
      </c>
      <c r="I32" s="410">
        <v>0</v>
      </c>
      <c r="J32" s="871">
        <f t="shared" si="0"/>
        <v>0</v>
      </c>
      <c r="K32" s="624"/>
    </row>
    <row r="33" spans="1:11" s="619" customFormat="1" ht="15">
      <c r="A33" s="620" t="str">
        <f>'Buget cerere'!A34</f>
        <v>5.1.2</v>
      </c>
      <c r="B33" s="885" t="str">
        <f>'Buget cerere'!B34</f>
        <v>Cheltuieli conexe organizării de şantier</v>
      </c>
      <c r="C33" s="622">
        <f>'Buget cerere'!I34</f>
        <v>0</v>
      </c>
      <c r="D33" s="425">
        <f t="shared" si="2"/>
        <v>0</v>
      </c>
      <c r="E33" s="1007"/>
      <c r="F33" s="410">
        <v>0</v>
      </c>
      <c r="G33" s="410">
        <v>0</v>
      </c>
      <c r="H33" s="410">
        <v>0</v>
      </c>
      <c r="I33" s="410">
        <v>0</v>
      </c>
      <c r="J33" s="871">
        <f t="shared" si="0"/>
        <v>0</v>
      </c>
      <c r="K33" s="624"/>
    </row>
    <row r="34" spans="1:11" s="619" customFormat="1" ht="15">
      <c r="A34" s="620" t="str">
        <f>'Buget cerere'!A35</f>
        <v>5.2.</v>
      </c>
      <c r="B34" s="594" t="str">
        <f>'Buget cerere'!B35</f>
        <v>Comisioane, cote, taxe</v>
      </c>
      <c r="C34" s="622">
        <f>'Buget cerere'!I35</f>
        <v>14613.2</v>
      </c>
      <c r="D34" s="425">
        <f t="shared" si="2"/>
        <v>14613.2</v>
      </c>
      <c r="E34" s="629"/>
      <c r="F34" s="410">
        <v>7000</v>
      </c>
      <c r="G34" s="410">
        <v>7613.2</v>
      </c>
      <c r="H34" s="410">
        <v>0</v>
      </c>
      <c r="I34" s="410">
        <v>0</v>
      </c>
      <c r="J34" s="871">
        <f t="shared" si="0"/>
        <v>0</v>
      </c>
      <c r="K34" s="624"/>
    </row>
    <row r="35" spans="1:11" s="625" customFormat="1" ht="15">
      <c r="A35" s="620" t="str">
        <f>'Buget cerere'!A36</f>
        <v>5.3</v>
      </c>
      <c r="B35" s="594" t="str">
        <f>'Buget cerere'!B36</f>
        <v>Cheltuieli diverse și neprevăzute</v>
      </c>
      <c r="C35" s="622">
        <f>'Buget cerere'!I36</f>
        <v>131578.30000000002</v>
      </c>
      <c r="D35" s="425">
        <f t="shared" si="2"/>
        <v>131578.29999999999</v>
      </c>
      <c r="E35" s="1005"/>
      <c r="F35" s="410">
        <v>65789.149999999994</v>
      </c>
      <c r="G35" s="410">
        <v>65789.149999999994</v>
      </c>
      <c r="H35" s="410">
        <v>0</v>
      </c>
      <c r="I35" s="410">
        <v>0</v>
      </c>
      <c r="J35" s="871">
        <f t="shared" si="0"/>
        <v>0</v>
      </c>
      <c r="K35" s="624"/>
    </row>
    <row r="36" spans="1:11" s="619" customFormat="1" ht="15">
      <c r="A36" s="620"/>
      <c r="B36" s="627" t="str">
        <f>'Buget cerere'!B37</f>
        <v>TOTAL CAPITOL 5</v>
      </c>
      <c r="C36" s="622">
        <f>'Buget cerere'!I37</f>
        <v>178356.65000000002</v>
      </c>
      <c r="D36" s="425">
        <f t="shared" si="2"/>
        <v>178356.65</v>
      </c>
      <c r="E36" s="1007"/>
      <c r="F36" s="425">
        <f>F31+F34+F35</f>
        <v>88040.15</v>
      </c>
      <c r="G36" s="425">
        <f>G31+G34+G35</f>
        <v>90316.5</v>
      </c>
      <c r="H36" s="425">
        <f>H31+H34+H35</f>
        <v>0</v>
      </c>
      <c r="I36" s="425">
        <f>I31+I34+I35</f>
        <v>0</v>
      </c>
      <c r="J36" s="871">
        <f t="shared" si="0"/>
        <v>0</v>
      </c>
      <c r="K36" s="624"/>
    </row>
    <row r="37" spans="1:11" s="619" customFormat="1" ht="15" hidden="1">
      <c r="A37" s="620" t="str">
        <f>'Buget cerere'!A38</f>
        <v>6.</v>
      </c>
      <c r="B37" s="999" t="str">
        <f>'Buget cerere'!B38:I38</f>
        <v>CAPITOLUL 6 Cheltuieli pentru probe tehnologice si teste si predare beneficiar</v>
      </c>
      <c r="C37" s="1000"/>
      <c r="D37" s="1000"/>
      <c r="E37" s="1000"/>
      <c r="F37" s="1000"/>
      <c r="G37" s="1000"/>
      <c r="H37" s="1000"/>
      <c r="I37" s="1001"/>
      <c r="J37" s="871">
        <f t="shared" si="0"/>
        <v>0</v>
      </c>
      <c r="K37" s="624"/>
    </row>
    <row r="38" spans="1:11" s="625" customFormat="1" ht="15" hidden="1">
      <c r="A38" s="620" t="str">
        <f>'Buget cerere'!A39</f>
        <v>6.1</v>
      </c>
      <c r="B38" s="594" t="str">
        <f>'Buget cerere'!B39</f>
        <v>Pregatirea personalului de exploatare</v>
      </c>
      <c r="C38" s="622">
        <f>'Buget cerere'!I39</f>
        <v>0</v>
      </c>
      <c r="D38" s="425">
        <f>F38+G38+H38+I38</f>
        <v>0</v>
      </c>
      <c r="E38" s="1005"/>
      <c r="F38" s="423"/>
      <c r="G38" s="423"/>
      <c r="H38" s="423"/>
      <c r="I38" s="423"/>
      <c r="J38" s="871">
        <f t="shared" si="0"/>
        <v>0</v>
      </c>
      <c r="K38" s="624"/>
    </row>
    <row r="39" spans="1:11" s="619" customFormat="1" ht="15" hidden="1">
      <c r="A39" s="620" t="str">
        <f>'Buget cerere'!A40</f>
        <v>6.2</v>
      </c>
      <c r="B39" s="594" t="str">
        <f>'Buget cerere'!B40</f>
        <v>Probe tehnologice si teste</v>
      </c>
      <c r="C39" s="622">
        <f>'Buget cerere'!I40</f>
        <v>0</v>
      </c>
      <c r="D39" s="425">
        <f>F39+G39+H39+I39</f>
        <v>0</v>
      </c>
      <c r="E39" s="1007"/>
      <c r="F39" s="699"/>
      <c r="G39" s="699"/>
      <c r="H39" s="699"/>
      <c r="I39" s="699"/>
      <c r="J39" s="871">
        <f t="shared" si="0"/>
        <v>0</v>
      </c>
      <c r="K39" s="624"/>
    </row>
    <row r="40" spans="1:11" s="619" customFormat="1" ht="15" hidden="1">
      <c r="A40" s="620"/>
      <c r="B40" s="627" t="str">
        <f>'Buget cerere'!B41</f>
        <v>TOTAL CAPITOL 6</v>
      </c>
      <c r="C40" s="622">
        <f>'Buget cerere'!I41</f>
        <v>0</v>
      </c>
      <c r="D40" s="425">
        <f>F40+G40+H40+I40</f>
        <v>0</v>
      </c>
      <c r="E40" s="482"/>
      <c r="F40" s="425">
        <f>SUM(F38:F39)</f>
        <v>0</v>
      </c>
      <c r="G40" s="425">
        <f>SUM(G38:G39)</f>
        <v>0</v>
      </c>
      <c r="H40" s="425">
        <f>SUM(H38:H39)</f>
        <v>0</v>
      </c>
      <c r="I40" s="425">
        <f>SUM(I38:I39)</f>
        <v>0</v>
      </c>
      <c r="J40" s="871">
        <f t="shared" si="0"/>
        <v>0</v>
      </c>
      <c r="K40" s="624"/>
    </row>
    <row r="41" spans="1:11" s="619" customFormat="1" ht="15">
      <c r="A41" s="620" t="str">
        <f>'Buget cerere'!A42</f>
        <v>6</v>
      </c>
      <c r="B41" s="999" t="str">
        <f>'Buget cerere'!B42:I42</f>
        <v>CAPITOLUL 6 Cheltuieli de informare și publicitate</v>
      </c>
      <c r="C41" s="1000"/>
      <c r="D41" s="1000"/>
      <c r="E41" s="1000"/>
      <c r="F41" s="1000"/>
      <c r="G41" s="1000"/>
      <c r="H41" s="1000"/>
      <c r="I41" s="1001"/>
      <c r="J41" s="871">
        <f t="shared" si="0"/>
        <v>0</v>
      </c>
      <c r="K41" s="624"/>
    </row>
    <row r="42" spans="1:11" s="619" customFormat="1" ht="15">
      <c r="A42" s="620" t="str">
        <f>'Buget cerere'!A43</f>
        <v>6.1</v>
      </c>
      <c r="B42" s="594" t="str">
        <f>'Buget cerere'!B43</f>
        <v>Cheltuieli de informare și publicitate pentru proiect, care rezultă din obligațiile beneficiarului</v>
      </c>
      <c r="C42" s="622">
        <f>'Buget cerere'!I43</f>
        <v>4760</v>
      </c>
      <c r="D42" s="425">
        <f>IF(F42+G42+H42+I42&lt;&gt;C42,"EROARE!",F42+G42+H42+I42)</f>
        <v>4760</v>
      </c>
      <c r="E42" s="1005"/>
      <c r="F42" s="410">
        <v>2380</v>
      </c>
      <c r="G42" s="410">
        <v>2380</v>
      </c>
      <c r="H42" s="410">
        <v>0</v>
      </c>
      <c r="I42" s="410">
        <v>0</v>
      </c>
      <c r="J42" s="871">
        <f t="shared" si="0"/>
        <v>0</v>
      </c>
      <c r="K42" s="624"/>
    </row>
    <row r="43" spans="1:11" s="619" customFormat="1" ht="15" hidden="1">
      <c r="A43" s="620" t="str">
        <f>'Buget cerere'!A44</f>
        <v>6.2</v>
      </c>
      <c r="B43" s="594" t="str">
        <f>'Buget cerere'!B44</f>
        <v>Cheltuieli cu activitățile de marketing și promovare a obiectivului finanțat</v>
      </c>
      <c r="C43" s="622">
        <f>'Buget cerere'!I44</f>
        <v>0</v>
      </c>
      <c r="D43" s="425">
        <f>IF(F43+G43+H43+I43&lt;&gt;C43,"EROARE!",F43+G43+H43+I43)</f>
        <v>0</v>
      </c>
      <c r="E43" s="1006"/>
      <c r="F43" s="410">
        <v>0</v>
      </c>
      <c r="G43" s="410">
        <v>0</v>
      </c>
      <c r="H43" s="410">
        <v>0</v>
      </c>
      <c r="I43" s="410">
        <v>0</v>
      </c>
      <c r="J43" s="871">
        <f t="shared" si="0"/>
        <v>0</v>
      </c>
      <c r="K43" s="624"/>
    </row>
    <row r="44" spans="1:11" s="619" customFormat="1" ht="15" hidden="1">
      <c r="A44" s="620" t="str">
        <f>'Buget cerere'!A45</f>
        <v>6.3</v>
      </c>
      <c r="B44" s="594" t="str">
        <f>'Buget cerere'!B45</f>
        <v>Cheltuieli pentru digitzarea obiectivului de patrimoniu</v>
      </c>
      <c r="C44" s="622">
        <f>'Buget cerere'!I45</f>
        <v>0</v>
      </c>
      <c r="D44" s="425">
        <f>IF(F44+G44+H44+I44&lt;&gt;C44,"EROARE!",F44+G44+H44+I44)</f>
        <v>0</v>
      </c>
      <c r="E44" s="1006"/>
      <c r="F44" s="410">
        <v>0</v>
      </c>
      <c r="G44" s="410">
        <v>0</v>
      </c>
      <c r="H44" s="410">
        <v>0</v>
      </c>
      <c r="I44" s="410">
        <v>0</v>
      </c>
      <c r="J44" s="871">
        <f t="shared" si="0"/>
        <v>0</v>
      </c>
      <c r="K44" s="624"/>
    </row>
    <row r="45" spans="1:11" s="619" customFormat="1" ht="15">
      <c r="A45" s="620"/>
      <c r="B45" s="627" t="str">
        <f>'Buget cerere'!B46</f>
        <v>TOTAL CAPITOL 6</v>
      </c>
      <c r="C45" s="622">
        <f>'Buget cerere'!I46</f>
        <v>4760</v>
      </c>
      <c r="D45" s="425">
        <f>IF(F45+G45+H45+I45&lt;&gt;C45,"EROARE!",F45+G45+H45+I45)</f>
        <v>4760</v>
      </c>
      <c r="E45" s="1007"/>
      <c r="F45" s="425">
        <f>SUM(F42:F44)</f>
        <v>2380</v>
      </c>
      <c r="G45" s="425">
        <f>SUM(G42:G44)</f>
        <v>2380</v>
      </c>
      <c r="H45" s="425">
        <f>SUM(H42:H44)</f>
        <v>0</v>
      </c>
      <c r="I45" s="425">
        <f>SUM(I42:I44)</f>
        <v>0</v>
      </c>
      <c r="J45" s="871">
        <f t="shared" si="0"/>
        <v>0</v>
      </c>
      <c r="K45" s="624"/>
    </row>
    <row r="46" spans="1:11" s="619" customFormat="1" ht="15">
      <c r="A46" s="620" t="str">
        <f>'Buget cerere'!A47</f>
        <v>7</v>
      </c>
      <c r="B46" s="999" t="str">
        <f>'Buget cerere'!B47:I47</f>
        <v>CAPITOLUL 7   Cheltuieli cu auditul pentru proiect</v>
      </c>
      <c r="C46" s="1000"/>
      <c r="D46" s="1000"/>
      <c r="E46" s="1000"/>
      <c r="F46" s="1000"/>
      <c r="G46" s="1000"/>
      <c r="H46" s="1000"/>
      <c r="I46" s="1001"/>
      <c r="J46" s="871">
        <f t="shared" si="0"/>
        <v>0</v>
      </c>
      <c r="K46" s="624"/>
    </row>
    <row r="47" spans="1:11" s="619" customFormat="1" ht="15">
      <c r="A47" s="620" t="str">
        <f>'Buget cerere'!A48</f>
        <v>7.1.</v>
      </c>
      <c r="B47" s="594" t="str">
        <f>'Buget cerere'!B48</f>
        <v>Cheltuieli cu auditul pentru proiect</v>
      </c>
      <c r="C47" s="622">
        <f>'Buget cerere'!I48</f>
        <v>4998.0010000000002</v>
      </c>
      <c r="D47" s="425">
        <f>IF(F47+G47+H47+I47&lt;&gt;C47,"EROARE!",F47+G47+H47+I47)</f>
        <v>4998.0010000000002</v>
      </c>
      <c r="E47" s="1005"/>
      <c r="F47" s="410">
        <v>0</v>
      </c>
      <c r="G47" s="410">
        <v>4998.0010000000002</v>
      </c>
      <c r="H47" s="410">
        <v>0</v>
      </c>
      <c r="I47" s="410">
        <v>0</v>
      </c>
      <c r="J47" s="871">
        <f t="shared" si="0"/>
        <v>0</v>
      </c>
      <c r="K47" s="624"/>
    </row>
    <row r="48" spans="1:11" s="619" customFormat="1" ht="15">
      <c r="A48" s="620"/>
      <c r="B48" s="627" t="str">
        <f>'Buget cerere'!B49</f>
        <v>TOTAL CAPITOL 7</v>
      </c>
      <c r="C48" s="622">
        <f>'Buget cerere'!I49</f>
        <v>4998.0010000000002</v>
      </c>
      <c r="D48" s="425">
        <f>IF(F48+G48+H48+I48&lt;&gt;C48,"EROARE!",F48+G48+H48+I48)</f>
        <v>4998.0010000000002</v>
      </c>
      <c r="E48" s="1006"/>
      <c r="F48" s="630">
        <f>F47</f>
        <v>0</v>
      </c>
      <c r="G48" s="630">
        <f>G47</f>
        <v>4998.0010000000002</v>
      </c>
      <c r="H48" s="630">
        <f>H47</f>
        <v>0</v>
      </c>
      <c r="I48" s="630">
        <f>I47</f>
        <v>0</v>
      </c>
      <c r="J48" s="871">
        <f t="shared" si="0"/>
        <v>0</v>
      </c>
      <c r="K48" s="624"/>
    </row>
    <row r="49" spans="1:13" s="619" customFormat="1" ht="15" hidden="1">
      <c r="A49" s="620" t="str">
        <f>'Buget cerere'!A50</f>
        <v>9</v>
      </c>
      <c r="B49" s="999" t="str">
        <f>'Buget cerere'!B50:I50</f>
        <v>CAPITOLUL 9 Cheltuieli cu achiziția de mijloace de transport (dacă este cazul)</v>
      </c>
      <c r="C49" s="1000"/>
      <c r="D49" s="1000"/>
      <c r="E49" s="1000"/>
      <c r="F49" s="1000"/>
      <c r="G49" s="1000"/>
      <c r="H49" s="1000"/>
      <c r="I49" s="1001"/>
      <c r="J49" s="871">
        <f t="shared" si="0"/>
        <v>0</v>
      </c>
      <c r="K49" s="624"/>
    </row>
    <row r="50" spans="1:13" s="619" customFormat="1" ht="15" hidden="1">
      <c r="A50" s="620" t="str">
        <f>'Buget cerere'!A51</f>
        <v>9.1.</v>
      </c>
      <c r="B50" s="594" t="str">
        <f>'Buget cerere'!B51</f>
        <v>Cheltuieli cu achiziția de mijloace de transport</v>
      </c>
      <c r="C50" s="622">
        <f>'Buget cerere'!I51</f>
        <v>0</v>
      </c>
      <c r="D50" s="425">
        <f>F50+G50+H50+I50</f>
        <v>0</v>
      </c>
      <c r="E50" s="1005"/>
      <c r="F50" s="424"/>
      <c r="G50" s="423"/>
      <c r="H50" s="423"/>
      <c r="I50" s="423"/>
      <c r="J50" s="871">
        <f t="shared" si="0"/>
        <v>0</v>
      </c>
      <c r="K50" s="624"/>
    </row>
    <row r="51" spans="1:13" s="619" customFormat="1" ht="15" hidden="1">
      <c r="A51" s="620"/>
      <c r="B51" s="594" t="str">
        <f>'Buget cerere'!B52</f>
        <v>TOTAL CAPITOL 9</v>
      </c>
      <c r="C51" s="622">
        <f>'Buget cerere'!I52</f>
        <v>0</v>
      </c>
      <c r="D51" s="425">
        <f>F51+G51+H51+I51</f>
        <v>0</v>
      </c>
      <c r="E51" s="1007"/>
      <c r="F51" s="425">
        <f>SUM(F50)</f>
        <v>0</v>
      </c>
      <c r="G51" s="425">
        <f>SUM(G50)</f>
        <v>0</v>
      </c>
      <c r="H51" s="425">
        <f>SUM(H50)</f>
        <v>0</v>
      </c>
      <c r="I51" s="425">
        <f>SUM(I50)</f>
        <v>0</v>
      </c>
      <c r="J51" s="871">
        <f t="shared" si="0"/>
        <v>0</v>
      </c>
      <c r="K51" s="624"/>
    </row>
    <row r="52" spans="1:13" s="619" customFormat="1" ht="15" hidden="1">
      <c r="A52" s="620" t="str">
        <f>'Buget cerere'!A53</f>
        <v>10</v>
      </c>
      <c r="B52" s="999" t="str">
        <f>'Buget cerere'!B53:I53</f>
        <v>CAPITOL 10 Cheltuieli de personal (dacă este cazul)</v>
      </c>
      <c r="C52" s="1000"/>
      <c r="D52" s="1000"/>
      <c r="E52" s="1000"/>
      <c r="F52" s="1000"/>
      <c r="G52" s="1000"/>
      <c r="H52" s="1000"/>
      <c r="I52" s="1001"/>
      <c r="J52" s="871">
        <f t="shared" si="0"/>
        <v>0</v>
      </c>
      <c r="K52" s="624"/>
    </row>
    <row r="53" spans="1:13" s="619" customFormat="1" ht="15" hidden="1">
      <c r="A53" s="620" t="str">
        <f>'Buget cerere'!A54</f>
        <v>10.1</v>
      </c>
      <c r="B53" s="594" t="str">
        <f>'Buget cerere'!B54</f>
        <v>Cheltuieli efectuate pentru remunerarea persoanlului</v>
      </c>
      <c r="C53" s="622">
        <f>'Buget cerere'!I54</f>
        <v>0</v>
      </c>
      <c r="D53" s="425">
        <f>F53+G53+H53+I53</f>
        <v>0</v>
      </c>
      <c r="E53" s="1005"/>
      <c r="F53" s="424"/>
      <c r="G53" s="424"/>
      <c r="H53" s="424"/>
      <c r="I53" s="424"/>
      <c r="J53" s="871">
        <f t="shared" si="0"/>
        <v>0</v>
      </c>
      <c r="K53" s="624"/>
    </row>
    <row r="54" spans="1:13" s="619" customFormat="1" ht="15" hidden="1">
      <c r="A54" s="620"/>
      <c r="B54" s="594" t="str">
        <f>'Buget cerere'!B55</f>
        <v>TOTAL CAPITOL 10</v>
      </c>
      <c r="C54" s="622">
        <f>'Buget cerere'!I55</f>
        <v>0</v>
      </c>
      <c r="D54" s="425">
        <f>F54+G54+H54+I54</f>
        <v>0</v>
      </c>
      <c r="E54" s="1007"/>
      <c r="F54" s="425">
        <f>SUM(F53)</f>
        <v>0</v>
      </c>
      <c r="G54" s="425">
        <f>SUM(G53)</f>
        <v>0</v>
      </c>
      <c r="H54" s="425">
        <f>SUM(H53)</f>
        <v>0</v>
      </c>
      <c r="I54" s="425">
        <f>SUM(I53)</f>
        <v>0</v>
      </c>
      <c r="J54" s="871">
        <f t="shared" si="0"/>
        <v>0</v>
      </c>
      <c r="K54" s="624"/>
    </row>
    <row r="55" spans="1:13" s="619" customFormat="1" ht="15" hidden="1">
      <c r="A55" s="620" t="str">
        <f>'Buget cerere'!A56</f>
        <v>11</v>
      </c>
      <c r="B55" s="999" t="str">
        <f>'Buget cerere'!B56:I56</f>
        <v>CAPITOL 11 Cheltuieli generale de administrație (dacă este cazul)</v>
      </c>
      <c r="C55" s="1000"/>
      <c r="D55" s="1000"/>
      <c r="E55" s="1000"/>
      <c r="F55" s="1000"/>
      <c r="G55" s="1000"/>
      <c r="H55" s="1000"/>
      <c r="I55" s="1001"/>
      <c r="J55" s="871">
        <f t="shared" si="0"/>
        <v>0</v>
      </c>
      <c r="K55" s="624"/>
    </row>
    <row r="56" spans="1:13" s="619" customFormat="1" ht="15" hidden="1">
      <c r="A56" s="620" t="str">
        <f>'Buget cerere'!A57</f>
        <v>11.1</v>
      </c>
      <c r="B56" s="594" t="str">
        <f>'Buget cerere'!B57</f>
        <v xml:space="preserve">Cheltuieli salariale departamente suport* </v>
      </c>
      <c r="C56" s="622">
        <f>'Buget cerere'!I57</f>
        <v>0</v>
      </c>
      <c r="D56" s="425">
        <f>F56+G56+H56+I56</f>
        <v>0</v>
      </c>
      <c r="E56" s="1005"/>
      <c r="F56" s="424"/>
      <c r="G56" s="424"/>
      <c r="H56" s="424"/>
      <c r="I56" s="424"/>
      <c r="J56" s="871">
        <f t="shared" si="0"/>
        <v>0</v>
      </c>
      <c r="K56" s="624"/>
    </row>
    <row r="57" spans="1:13" s="619" customFormat="1" ht="15" hidden="1">
      <c r="A57" s="620" t="str">
        <f>'Buget cerere'!A58</f>
        <v>11.2</v>
      </c>
      <c r="B57" s="594" t="str">
        <f>'Buget cerere'!B58</f>
        <v>Cheltuieli de functionare si administrative*</v>
      </c>
      <c r="C57" s="622">
        <f>'Buget cerere'!I58</f>
        <v>0</v>
      </c>
      <c r="D57" s="425">
        <f>F57+G57+H57+I57</f>
        <v>0</v>
      </c>
      <c r="E57" s="1006"/>
      <c r="F57" s="424"/>
      <c r="G57" s="424"/>
      <c r="H57" s="424"/>
      <c r="I57" s="424"/>
      <c r="J57" s="871">
        <f t="shared" si="0"/>
        <v>0</v>
      </c>
      <c r="K57" s="624"/>
    </row>
    <row r="58" spans="1:13" s="619" customFormat="1" ht="15" hidden="1">
      <c r="A58" s="620"/>
      <c r="B58" s="594" t="str">
        <f>'Buget cerere'!B59</f>
        <v> TOTAL CAPITOL 11</v>
      </c>
      <c r="C58" s="622">
        <f>'Buget cerere'!I59</f>
        <v>0</v>
      </c>
      <c r="D58" s="425">
        <f>F58+G58+H58+I58</f>
        <v>0</v>
      </c>
      <c r="E58" s="1007"/>
      <c r="F58" s="425">
        <f>SUM(F56+F57)</f>
        <v>0</v>
      </c>
      <c r="G58" s="425">
        <f>SUM(G56+G57)</f>
        <v>0</v>
      </c>
      <c r="H58" s="425">
        <f>SUM(H56+H57)</f>
        <v>0</v>
      </c>
      <c r="I58" s="425">
        <f>SUM(I56+I57)</f>
        <v>0</v>
      </c>
      <c r="J58" s="871">
        <f t="shared" si="0"/>
        <v>0</v>
      </c>
      <c r="K58" s="624"/>
    </row>
    <row r="59" spans="1:13" s="619" customFormat="1" ht="15" hidden="1">
      <c r="A59" s="620" t="str">
        <f>'Buget cerere'!A60</f>
        <v>12</v>
      </c>
      <c r="B59" s="999" t="str">
        <f>'Buget cerere'!B60:I60</f>
        <v>CAPITOLUL 12   Alte servicii stabilite prin ghidurile specifice</v>
      </c>
      <c r="C59" s="1000"/>
      <c r="D59" s="1000"/>
      <c r="E59" s="1000"/>
      <c r="F59" s="1000"/>
      <c r="G59" s="1000"/>
      <c r="H59" s="1000"/>
      <c r="I59" s="1001"/>
      <c r="J59" s="871">
        <f t="shared" si="0"/>
        <v>0</v>
      </c>
      <c r="K59" s="624"/>
    </row>
    <row r="60" spans="1:13" s="619" customFormat="1" ht="15" hidden="1">
      <c r="A60" s="620" t="str">
        <f>'Buget cerere'!A61</f>
        <v>12.1.</v>
      </c>
      <c r="B60" s="594" t="str">
        <f>'Buget cerere'!B61</f>
        <v>se vor enumera subcategoriile aplicabile în conformotate cu ghidurile specifice</v>
      </c>
      <c r="C60" s="622">
        <f>'Buget cerere'!I61</f>
        <v>0</v>
      </c>
      <c r="D60" s="425">
        <f>F60+G60+H60+I60</f>
        <v>0</v>
      </c>
      <c r="E60" s="1005"/>
      <c r="F60" s="424"/>
      <c r="G60" s="424"/>
      <c r="H60" s="424"/>
      <c r="I60" s="424"/>
      <c r="J60" s="871">
        <f t="shared" si="0"/>
        <v>0</v>
      </c>
      <c r="K60" s="624"/>
    </row>
    <row r="61" spans="1:13" s="619" customFormat="1" ht="15" hidden="1">
      <c r="A61" s="620"/>
      <c r="B61" s="594" t="str">
        <f>'Buget cerere'!B62</f>
        <v>TOTAL CAPITOL 14</v>
      </c>
      <c r="C61" s="622">
        <f>'Buget cerere'!I62</f>
        <v>0</v>
      </c>
      <c r="D61" s="425">
        <f>F61+G61+H61+I61</f>
        <v>0</v>
      </c>
      <c r="E61" s="1006"/>
      <c r="F61" s="425">
        <f>F60</f>
        <v>0</v>
      </c>
      <c r="G61" s="425">
        <f>G60</f>
        <v>0</v>
      </c>
      <c r="H61" s="425">
        <f>H60</f>
        <v>0</v>
      </c>
      <c r="I61" s="425">
        <f>I60</f>
        <v>0</v>
      </c>
      <c r="J61" s="871">
        <f t="shared" si="0"/>
        <v>0</v>
      </c>
      <c r="K61" s="624"/>
    </row>
    <row r="62" spans="1:13" s="619" customFormat="1" ht="15">
      <c r="A62" s="631"/>
      <c r="B62" s="632" t="str">
        <f>'Buget cerere'!B63</f>
        <v>TOTAL GENERAL</v>
      </c>
      <c r="C62" s="622">
        <f>'Buget cerere'!I63</f>
        <v>1590952.7250000001</v>
      </c>
      <c r="D62" s="425">
        <f>IF(F62+G62+H62+I62&lt;&gt;C62,"EROARE!",F62+G62+H62+I62)</f>
        <v>1590952.7250000001</v>
      </c>
      <c r="E62" s="1008"/>
      <c r="F62" s="633">
        <f>F61+F58+F54+F51+F48+F45+F40+F36+F29+F23+F15+F12</f>
        <v>558937.21000000008</v>
      </c>
      <c r="G62" s="633">
        <f>G61+G58+G54+G51+G48+G45+G40+G36+G29+G23+G15+G12</f>
        <v>1032015.515</v>
      </c>
      <c r="H62" s="633">
        <f>H61+H58+H54+H51+H48+H45+H40+H36+H29+H23+H15+H12</f>
        <v>0</v>
      </c>
      <c r="I62" s="633">
        <f>I61+I58+I54+I51+I48+I45+I40+I36+I29+I23+I15+I12</f>
        <v>0</v>
      </c>
      <c r="J62" s="871">
        <f t="shared" si="0"/>
        <v>0</v>
      </c>
      <c r="K62" s="624"/>
      <c r="M62" s="634"/>
    </row>
    <row r="63" spans="1:13" s="637" customFormat="1" ht="16.5">
      <c r="A63" s="635"/>
      <c r="B63" s="632" t="s">
        <v>548</v>
      </c>
      <c r="C63" s="636">
        <f>'Buget cerere'!E63</f>
        <v>1590366.0550000002</v>
      </c>
      <c r="D63" s="425">
        <f>IF(F63+G63+H63+I63&lt;&gt;C63,"EROARE!",F63+G63+H63+I63)</f>
        <v>1590366.0550000002</v>
      </c>
      <c r="E63" s="1008"/>
      <c r="F63" s="633">
        <f>F62-F64</f>
        <v>558937.21000000008</v>
      </c>
      <c r="G63" s="633">
        <f>G62-G64</f>
        <v>1031428.845</v>
      </c>
      <c r="H63" s="633">
        <f>H62-H64</f>
        <v>0</v>
      </c>
      <c r="I63" s="633">
        <f>I62-I64</f>
        <v>0</v>
      </c>
      <c r="J63" s="871">
        <f t="shared" si="0"/>
        <v>0</v>
      </c>
      <c r="K63" s="624"/>
      <c r="M63" s="638"/>
    </row>
    <row r="64" spans="1:13" s="637" customFormat="1" ht="15" customHeight="1">
      <c r="A64" s="635"/>
      <c r="B64" s="632" t="s">
        <v>541</v>
      </c>
      <c r="C64" s="847">
        <f>'Buget cerere'!C73</f>
        <v>586.66999999999996</v>
      </c>
      <c r="D64" s="425">
        <f>IF(F64+G64+H64+I64&lt;&gt;C64,"EROARE!",F64+G64+H64+I64)</f>
        <v>586.66999999999996</v>
      </c>
      <c r="E64" s="1009"/>
      <c r="F64" s="410"/>
      <c r="G64" s="410">
        <v>586.66999999999996</v>
      </c>
      <c r="H64" s="410">
        <v>0</v>
      </c>
      <c r="I64" s="410">
        <v>0</v>
      </c>
      <c r="J64" s="871">
        <f>C64-D64</f>
        <v>0</v>
      </c>
      <c r="K64" s="624"/>
    </row>
    <row r="65" spans="1:18" s="625" customFormat="1" ht="15">
      <c r="A65" s="639"/>
      <c r="B65" s="821" t="s">
        <v>238</v>
      </c>
      <c r="C65" s="820"/>
      <c r="D65" s="820"/>
      <c r="E65" s="820"/>
      <c r="F65" s="822">
        <f>F63/$D$63</f>
        <v>0.35145192406662629</v>
      </c>
      <c r="G65" s="822">
        <f>G63/$D$63</f>
        <v>0.6485480759333736</v>
      </c>
      <c r="H65" s="822">
        <f>H63/$D$63</f>
        <v>0</v>
      </c>
      <c r="I65" s="822">
        <f>I63/$D$63</f>
        <v>0</v>
      </c>
      <c r="J65" s="871">
        <f t="shared" si="0"/>
        <v>0</v>
      </c>
      <c r="K65" s="624"/>
    </row>
    <row r="66" spans="1:18" s="625" customFormat="1" ht="15">
      <c r="A66" s="639"/>
      <c r="B66" s="640"/>
      <c r="C66" s="806"/>
      <c r="D66" s="43"/>
      <c r="E66" s="806"/>
      <c r="F66" s="806"/>
      <c r="G66" s="806"/>
      <c r="H66" s="806"/>
      <c r="I66" s="806"/>
      <c r="J66" s="871">
        <f t="shared" si="0"/>
        <v>0</v>
      </c>
      <c r="K66" s="624"/>
    </row>
    <row r="67" spans="1:18" s="643" customFormat="1" ht="15.75" hidden="1">
      <c r="A67" s="641"/>
      <c r="B67" s="216" t="s">
        <v>819</v>
      </c>
      <c r="C67" s="425">
        <f>SUM(C9+C26+C50)</f>
        <v>659543.06900000002</v>
      </c>
      <c r="D67" s="425">
        <f>F67+G67+H67+I67</f>
        <v>659543.06900000002</v>
      </c>
      <c r="E67" s="1005"/>
      <c r="F67" s="425">
        <f>SUM(F9+F26+F50)</f>
        <v>200000</v>
      </c>
      <c r="G67" s="425">
        <f>SUM(G9+G26+G50)</f>
        <v>459543.06900000002</v>
      </c>
      <c r="H67" s="425">
        <f>SUM(H9+H26+H50)</f>
        <v>0</v>
      </c>
      <c r="I67" s="425">
        <f>SUM(I9+I26+I50)</f>
        <v>0</v>
      </c>
      <c r="J67" s="871">
        <f t="shared" si="0"/>
        <v>0</v>
      </c>
      <c r="K67" s="624"/>
      <c r="L67" s="280"/>
      <c r="M67" s="280"/>
      <c r="N67" s="280"/>
      <c r="O67" s="642"/>
      <c r="P67" s="642"/>
      <c r="Q67" s="642"/>
      <c r="R67" s="642"/>
    </row>
    <row r="68" spans="1:18" s="643" customFormat="1" ht="15.75" hidden="1">
      <c r="A68" s="641"/>
      <c r="B68" s="216" t="s">
        <v>820</v>
      </c>
      <c r="C68" s="425">
        <f>C27</f>
        <v>0</v>
      </c>
      <c r="D68" s="425">
        <f>F68+G68+H68+I68</f>
        <v>0</v>
      </c>
      <c r="E68" s="1006"/>
      <c r="F68" s="425">
        <f>F27</f>
        <v>0</v>
      </c>
      <c r="G68" s="425">
        <f>G27</f>
        <v>0</v>
      </c>
      <c r="H68" s="425">
        <f>H27</f>
        <v>0</v>
      </c>
      <c r="I68" s="425">
        <f>I27</f>
        <v>0</v>
      </c>
      <c r="J68" s="871">
        <f t="shared" si="0"/>
        <v>0</v>
      </c>
      <c r="K68" s="624"/>
      <c r="L68" s="280"/>
      <c r="M68" s="280"/>
      <c r="N68" s="280"/>
      <c r="O68" s="642"/>
      <c r="P68" s="642"/>
      <c r="Q68" s="642"/>
      <c r="R68" s="642"/>
    </row>
    <row r="69" spans="1:18" s="643" customFormat="1" ht="15.75" hidden="1">
      <c r="A69" s="641"/>
      <c r="B69" s="216" t="s">
        <v>821</v>
      </c>
      <c r="C69" s="425">
        <f>SUM(C10+C11+C15+C23+C25+C28+C36+C40++C45+C48+C54+C58+C61)</f>
        <v>931409.65600000008</v>
      </c>
      <c r="D69" s="425">
        <f>F69+G69+H69+I69</f>
        <v>931409.65600000008</v>
      </c>
      <c r="E69" s="1007"/>
      <c r="F69" s="425">
        <f>SUM(F10+F11+F15+F23+F25+F28+F36+F40++F45+F48+F54+F58+F61)</f>
        <v>358937.20999999996</v>
      </c>
      <c r="G69" s="425">
        <f>SUM(G10+G11+G15+G23+G25+G28+G36+G40++G45+G48+G54+G58+G61)</f>
        <v>572472.44600000011</v>
      </c>
      <c r="H69" s="425">
        <f>SUM(H10+H11+H15+H23+H25+H28+H36+H40++H45+H48+H54+H58+H61)</f>
        <v>0</v>
      </c>
      <c r="I69" s="425">
        <f>SUM(I10+I11+I15+I23+I25+I28+I36+I40++I45+I48+I54+I58+I61)</f>
        <v>0</v>
      </c>
      <c r="J69" s="871">
        <f t="shared" si="0"/>
        <v>0</v>
      </c>
      <c r="K69" s="624"/>
      <c r="L69" s="280"/>
      <c r="M69" s="280"/>
      <c r="N69" s="280"/>
      <c r="O69" s="642"/>
      <c r="P69" s="642"/>
      <c r="Q69" s="642"/>
      <c r="R69" s="642"/>
    </row>
    <row r="70" spans="1:18" s="643" customFormat="1" ht="15.75">
      <c r="A70" s="644"/>
      <c r="B70" s="337"/>
      <c r="C70" s="426"/>
      <c r="D70" s="43"/>
      <c r="E70" s="43"/>
      <c r="F70" s="43"/>
      <c r="G70" s="43"/>
      <c r="H70" s="43"/>
      <c r="I70" s="43"/>
      <c r="J70" s="871"/>
      <c r="K70" s="624"/>
      <c r="L70" s="280"/>
      <c r="M70" s="280"/>
      <c r="N70" s="280"/>
      <c r="O70" s="642"/>
      <c r="P70" s="642"/>
      <c r="Q70" s="642"/>
      <c r="R70" s="642"/>
    </row>
    <row r="71" spans="1:18" s="643" customFormat="1" ht="15.75">
      <c r="A71" s="644"/>
      <c r="B71" s="337"/>
      <c r="C71" s="426"/>
      <c r="D71" s="43"/>
      <c r="E71" s="43"/>
      <c r="F71" s="43"/>
      <c r="G71" s="43"/>
      <c r="H71" s="43"/>
      <c r="I71" s="43"/>
      <c r="J71" s="871"/>
      <c r="K71" s="624"/>
      <c r="L71" s="280"/>
      <c r="M71" s="280"/>
      <c r="N71" s="280"/>
      <c r="O71" s="642"/>
      <c r="P71" s="642"/>
      <c r="Q71" s="642"/>
      <c r="R71" s="642"/>
    </row>
    <row r="72" spans="1:18" s="643" customFormat="1" ht="15.75">
      <c r="A72" s="644"/>
      <c r="B72" s="337"/>
      <c r="C72" s="426"/>
      <c r="D72" s="43"/>
      <c r="E72" s="43"/>
      <c r="F72" s="43"/>
      <c r="G72" s="43"/>
      <c r="H72" s="43"/>
      <c r="I72" s="43"/>
      <c r="J72" s="871"/>
      <c r="K72" s="624"/>
      <c r="L72" s="280"/>
      <c r="M72" s="280"/>
      <c r="N72" s="280"/>
      <c r="O72" s="642"/>
      <c r="P72" s="642"/>
      <c r="Q72" s="642"/>
      <c r="R72" s="642"/>
    </row>
    <row r="73" spans="1:18" s="625" customFormat="1" ht="15">
      <c r="A73" s="639"/>
      <c r="B73" s="640"/>
      <c r="C73" s="806"/>
      <c r="D73" s="43"/>
      <c r="E73" s="806"/>
      <c r="F73" s="806"/>
      <c r="G73" s="806"/>
      <c r="H73" s="806"/>
      <c r="I73" s="806"/>
      <c r="J73" s="871"/>
      <c r="K73" s="624"/>
    </row>
    <row r="74" spans="1:18" s="623" customFormat="1">
      <c r="A74" s="639"/>
      <c r="B74" s="640"/>
      <c r="C74" s="806"/>
      <c r="D74" s="43"/>
      <c r="E74" s="806"/>
      <c r="F74" s="806"/>
      <c r="G74" s="806"/>
      <c r="H74" s="806"/>
      <c r="I74" s="806"/>
      <c r="J74" s="871"/>
      <c r="K74" s="624"/>
    </row>
    <row r="75" spans="1:18" s="623" customFormat="1" ht="15.75">
      <c r="A75" s="639"/>
      <c r="B75" s="645" t="s">
        <v>525</v>
      </c>
      <c r="C75" s="806"/>
      <c r="D75" s="43"/>
      <c r="E75" s="806"/>
      <c r="F75" s="806"/>
      <c r="G75" s="806"/>
      <c r="H75" s="806"/>
      <c r="I75" s="806"/>
      <c r="J75" s="871"/>
      <c r="K75" s="624"/>
    </row>
    <row r="76" spans="1:18" s="623" customFormat="1">
      <c r="A76" s="639"/>
      <c r="B76" s="640"/>
      <c r="C76" s="646"/>
      <c r="D76" s="647"/>
      <c r="E76" s="806"/>
      <c r="F76" s="806"/>
      <c r="G76" s="806"/>
      <c r="H76" s="806"/>
      <c r="I76" s="806"/>
      <c r="J76" s="871"/>
      <c r="K76" s="624"/>
    </row>
    <row r="77" spans="1:18" s="623" customFormat="1">
      <c r="A77" s="639"/>
      <c r="B77" s="640"/>
      <c r="C77" s="646"/>
      <c r="D77" s="647"/>
      <c r="E77" s="806"/>
      <c r="F77" s="806"/>
      <c r="G77" s="806"/>
      <c r="H77" s="806"/>
      <c r="I77" s="806"/>
      <c r="J77" s="871"/>
      <c r="K77" s="624"/>
    </row>
    <row r="78" spans="1:18" s="650" customFormat="1">
      <c r="A78" s="648"/>
      <c r="B78" s="649"/>
      <c r="C78" s="806"/>
      <c r="D78" s="43"/>
      <c r="E78" s="806"/>
      <c r="F78" s="806"/>
      <c r="G78" s="806"/>
      <c r="H78" s="806"/>
      <c r="I78" s="806"/>
      <c r="J78" s="871"/>
      <c r="K78" s="624"/>
      <c r="N78" s="617"/>
    </row>
    <row r="79" spans="1:18" s="63" customFormat="1" ht="27">
      <c r="A79" s="240"/>
      <c r="B79" s="651"/>
      <c r="C79" s="676" t="s">
        <v>363</v>
      </c>
      <c r="D79" s="677" t="s">
        <v>518</v>
      </c>
      <c r="E79" s="678" t="s">
        <v>554</v>
      </c>
      <c r="F79" s="998" t="s">
        <v>539</v>
      </c>
      <c r="G79" s="998"/>
      <c r="H79" s="998"/>
      <c r="I79" s="998"/>
      <c r="J79" s="871"/>
      <c r="K79" s="624"/>
    </row>
    <row r="80" spans="1:18" s="613" customFormat="1">
      <c r="A80" s="653"/>
      <c r="B80" s="881" t="s">
        <v>517</v>
      </c>
      <c r="C80" s="655" t="s">
        <v>716</v>
      </c>
      <c r="D80" s="656" t="s">
        <v>717</v>
      </c>
      <c r="E80" s="652" t="s">
        <v>718</v>
      </c>
      <c r="F80" s="652" t="s">
        <v>519</v>
      </c>
      <c r="G80" s="652" t="s">
        <v>520</v>
      </c>
      <c r="H80" s="652" t="s">
        <v>521</v>
      </c>
      <c r="I80" s="652" t="s">
        <v>522</v>
      </c>
      <c r="J80" s="871"/>
      <c r="K80" s="624"/>
      <c r="N80" s="657"/>
    </row>
    <row r="81" spans="1:15" s="662" customFormat="1">
      <c r="A81" s="658" t="str">
        <f>'Buget cerere'!A72</f>
        <v>I</v>
      </c>
      <c r="B81" s="659" t="str">
        <f>'Buget cerere'!B72</f>
        <v>Valoarea totală a cererii de finantare, din care :</v>
      </c>
      <c r="C81" s="660">
        <f>'Buget cerere'!C72</f>
        <v>1590952.7250000001</v>
      </c>
      <c r="D81" s="425">
        <f>IF(F81+G81+H81+I81&lt;&gt;C81,"EROARE!",F81+G81+H81+I81)</f>
        <v>1590952.7250000001</v>
      </c>
      <c r="E81" s="1002"/>
      <c r="F81" s="661">
        <f>F62</f>
        <v>558937.21000000008</v>
      </c>
      <c r="G81" s="661">
        <f>G62</f>
        <v>1032015.515</v>
      </c>
      <c r="H81" s="661">
        <f>H62</f>
        <v>0</v>
      </c>
      <c r="I81" s="661">
        <f>I62</f>
        <v>0</v>
      </c>
      <c r="J81" s="871">
        <f t="shared" ref="J81:J96" si="3">C81-D81</f>
        <v>0</v>
      </c>
      <c r="K81" s="624"/>
      <c r="N81" s="663"/>
    </row>
    <row r="82" spans="1:15" s="613" customFormat="1">
      <c r="A82" s="664" t="str">
        <f>'Buget cerere'!A73</f>
        <v>a.</v>
      </c>
      <c r="B82" s="665" t="str">
        <f>'Buget cerere'!B73</f>
        <v>Valoarea totala neeligibilă, inclusiv TVA aferent</v>
      </c>
      <c r="C82" s="666">
        <f>'Buget cerere'!C73</f>
        <v>586.66999999999996</v>
      </c>
      <c r="D82" s="425">
        <f t="shared" ref="D82:D87" si="4">IF(F82+G82+H82+I82&lt;&gt;C82,"EROARE!",F82+G82+H82+I82)</f>
        <v>586.66999999999996</v>
      </c>
      <c r="E82" s="1003"/>
      <c r="F82" s="797">
        <f>F64</f>
        <v>0</v>
      </c>
      <c r="G82" s="797">
        <f>G64</f>
        <v>586.66999999999996</v>
      </c>
      <c r="H82" s="797">
        <f>H64</f>
        <v>0</v>
      </c>
      <c r="I82" s="797">
        <f>I64</f>
        <v>0</v>
      </c>
      <c r="J82" s="871">
        <f t="shared" si="3"/>
        <v>0</v>
      </c>
      <c r="K82" s="624"/>
      <c r="N82" s="657"/>
    </row>
    <row r="83" spans="1:15" s="613" customFormat="1">
      <c r="A83" s="664" t="str">
        <f>'Buget cerere'!A74</f>
        <v>b.</v>
      </c>
      <c r="B83" s="665" t="str">
        <f>'Buget cerere'!B74</f>
        <v>Valoarea totala eligibilă, inclusiv TVA aferent</v>
      </c>
      <c r="C83" s="666">
        <f>'Buget cerere'!C74</f>
        <v>1590366.0550000002</v>
      </c>
      <c r="D83" s="425">
        <f t="shared" si="4"/>
        <v>1590366.0550000002</v>
      </c>
      <c r="E83" s="1003"/>
      <c r="F83" s="797">
        <f>F63</f>
        <v>558937.21000000008</v>
      </c>
      <c r="G83" s="797">
        <f>G63</f>
        <v>1031428.845</v>
      </c>
      <c r="H83" s="797">
        <f>H63</f>
        <v>0</v>
      </c>
      <c r="I83" s="797">
        <f>I63</f>
        <v>0</v>
      </c>
      <c r="J83" s="871">
        <f t="shared" si="3"/>
        <v>0</v>
      </c>
      <c r="K83" s="624"/>
      <c r="L83" s="667"/>
      <c r="M83" s="667"/>
      <c r="N83" s="667"/>
      <c r="O83" s="667"/>
    </row>
    <row r="84" spans="1:15" s="662" customFormat="1">
      <c r="A84" s="658" t="str">
        <f>'Buget cerere'!A75</f>
        <v>II</v>
      </c>
      <c r="B84" s="659" t="str">
        <f>'Buget cerere'!B75</f>
        <v>Contribuţia proprie, din care :</v>
      </c>
      <c r="C84" s="660">
        <f>'Buget cerere'!C75</f>
        <v>32393.991100000057</v>
      </c>
      <c r="D84" s="425">
        <f t="shared" si="4"/>
        <v>32393.991100000057</v>
      </c>
      <c r="E84" s="1003"/>
      <c r="F84" s="661">
        <f>SUM(F85:F86)</f>
        <v>11178.744200000021</v>
      </c>
      <c r="G84" s="661">
        <f>SUM(G85:G86)</f>
        <v>21215.246900000035</v>
      </c>
      <c r="H84" s="661">
        <f>SUM(H85:H86)</f>
        <v>0</v>
      </c>
      <c r="I84" s="661">
        <f>SUM(I85:I86)</f>
        <v>0</v>
      </c>
      <c r="J84" s="871">
        <f>C84-D84</f>
        <v>0</v>
      </c>
      <c r="K84" s="624"/>
      <c r="N84" s="663"/>
    </row>
    <row r="85" spans="1:15" s="613" customFormat="1">
      <c r="A85" s="664" t="str">
        <f>'Buget cerere'!A76</f>
        <v>a.</v>
      </c>
      <c r="B85" s="665" t="str">
        <f>'Buget cerere'!B76</f>
        <v>Contribuţia solicitantului la cheltuieli eligibile , inclusiv TVA aferent</v>
      </c>
      <c r="C85" s="666">
        <f>'Buget cerere'!C76</f>
        <v>31807.321100000059</v>
      </c>
      <c r="D85" s="425">
        <f t="shared" si="4"/>
        <v>31807.321100000059</v>
      </c>
      <c r="E85" s="1003"/>
      <c r="F85" s="628">
        <f>F65*'Buget cerere'!$C$76</f>
        <v>11178.744200000021</v>
      </c>
      <c r="G85" s="628">
        <f>G65*'Buget cerere'!$C$76</f>
        <v>20628.576900000036</v>
      </c>
      <c r="H85" s="628">
        <f>H65*'Buget cerere'!$C$76</f>
        <v>0</v>
      </c>
      <c r="I85" s="628">
        <f>I65*'Buget cerere'!$C$76</f>
        <v>0</v>
      </c>
      <c r="J85" s="871">
        <f t="shared" si="3"/>
        <v>0</v>
      </c>
      <c r="K85" s="624"/>
      <c r="N85" s="657"/>
    </row>
    <row r="86" spans="1:15" s="613" customFormat="1">
      <c r="A86" s="664" t="str">
        <f>'Buget cerere'!A77</f>
        <v>b.</v>
      </c>
      <c r="B86" s="665" t="str">
        <f>'Buget cerere'!B77</f>
        <v>Contribuţia solicitantului la cheltuieli neeligibile, inclusiv TVA aferent</v>
      </c>
      <c r="C86" s="666">
        <f>'Buget cerere'!C77</f>
        <v>586.66999999999996</v>
      </c>
      <c r="D86" s="425">
        <f t="shared" si="4"/>
        <v>586.66999999999996</v>
      </c>
      <c r="E86" s="1003"/>
      <c r="F86" s="628">
        <f>F64</f>
        <v>0</v>
      </c>
      <c r="G86" s="628">
        <f>G64</f>
        <v>586.66999999999996</v>
      </c>
      <c r="H86" s="628">
        <f>H64</f>
        <v>0</v>
      </c>
      <c r="I86" s="628">
        <f>I64</f>
        <v>0</v>
      </c>
      <c r="J86" s="871">
        <f t="shared" si="3"/>
        <v>0</v>
      </c>
      <c r="K86" s="624"/>
      <c r="N86" s="657"/>
    </row>
    <row r="87" spans="1:15" s="670" customFormat="1">
      <c r="A87" s="668" t="str">
        <f>'Buget cerere'!A78</f>
        <v>III</v>
      </c>
      <c r="B87" s="669" t="str">
        <f>'Buget cerere'!B78</f>
        <v>ASISTENŢĂ FINANCIARĂ NERAMBURSABILĂ SOLICITATĂ</v>
      </c>
      <c r="C87" s="666">
        <f>'Buget cerere'!C78</f>
        <v>1558558.7339000001</v>
      </c>
      <c r="D87" s="425">
        <f t="shared" si="4"/>
        <v>1558558.7338999999</v>
      </c>
      <c r="E87" s="1004"/>
      <c r="F87" s="797">
        <f>F65*'Buget cerere'!$C$78</f>
        <v>547758.46580000001</v>
      </c>
      <c r="G87" s="797">
        <f>G65*'Buget cerere'!$C$78</f>
        <v>1010800.2680999999</v>
      </c>
      <c r="H87" s="797">
        <f>H65*'Buget cerere'!$C$78</f>
        <v>0</v>
      </c>
      <c r="I87" s="797">
        <f>I65*'Buget cerere'!$C$78</f>
        <v>0</v>
      </c>
      <c r="J87" s="871">
        <f t="shared" si="3"/>
        <v>0</v>
      </c>
      <c r="K87" s="624"/>
      <c r="N87" s="671"/>
    </row>
    <row r="88" spans="1:15" s="674" customFormat="1" ht="15">
      <c r="A88" s="672"/>
      <c r="B88" s="673"/>
      <c r="C88" s="806"/>
      <c r="D88" s="43"/>
      <c r="E88" s="806"/>
      <c r="F88" s="806"/>
      <c r="G88" s="806"/>
      <c r="H88" s="806"/>
      <c r="I88" s="806"/>
      <c r="J88" s="871">
        <f t="shared" si="3"/>
        <v>0</v>
      </c>
      <c r="K88" s="624"/>
      <c r="N88" s="675"/>
    </row>
    <row r="89" spans="1:15" s="674" customFormat="1" ht="15">
      <c r="A89" s="672"/>
      <c r="B89" s="673"/>
      <c r="C89" s="806"/>
      <c r="D89" s="43"/>
      <c r="E89" s="806"/>
      <c r="F89" s="806"/>
      <c r="G89" s="806"/>
      <c r="H89" s="806"/>
      <c r="I89" s="806"/>
      <c r="J89" s="871">
        <f t="shared" si="3"/>
        <v>0</v>
      </c>
      <c r="K89" s="624"/>
      <c r="N89" s="675"/>
    </row>
    <row r="90" spans="1:15" s="63" customFormat="1" ht="27">
      <c r="A90" s="240"/>
      <c r="B90" s="651"/>
      <c r="C90" s="676" t="s">
        <v>363</v>
      </c>
      <c r="D90" s="677" t="s">
        <v>518</v>
      </c>
      <c r="E90" s="678" t="s">
        <v>554</v>
      </c>
      <c r="F90" s="998" t="s">
        <v>539</v>
      </c>
      <c r="G90" s="998"/>
      <c r="H90" s="998"/>
      <c r="I90" s="998"/>
      <c r="J90" s="646"/>
      <c r="K90" s="624"/>
    </row>
    <row r="91" spans="1:15" s="613" customFormat="1">
      <c r="A91" s="653"/>
      <c r="B91" s="654" t="s">
        <v>517</v>
      </c>
      <c r="C91" s="676" t="s">
        <v>716</v>
      </c>
      <c r="D91" s="677" t="s">
        <v>717</v>
      </c>
      <c r="E91" s="652" t="s">
        <v>718</v>
      </c>
      <c r="F91" s="652" t="s">
        <v>519</v>
      </c>
      <c r="G91" s="652" t="s">
        <v>520</v>
      </c>
      <c r="H91" s="652" t="s">
        <v>521</v>
      </c>
      <c r="I91" s="652" t="s">
        <v>522</v>
      </c>
      <c r="J91" s="646"/>
      <c r="K91" s="624"/>
      <c r="N91" s="657"/>
    </row>
    <row r="92" spans="1:15" s="613" customFormat="1">
      <c r="A92" s="653"/>
      <c r="B92" s="679" t="str">
        <f>B87</f>
        <v>ASISTENŢĂ FINANCIARĂ NERAMBURSABILĂ SOLICITATĂ</v>
      </c>
      <c r="C92" s="660">
        <f>'Buget cerere'!C78</f>
        <v>1558558.7339000001</v>
      </c>
      <c r="D92" s="425">
        <f>IF(ROUNDUP(F92+G92+H92+I92,2)&lt;&gt;ROUNDUP(C92,2),"EROARE!",ROUNDUP(F92+G92+H92+I92,2))</f>
        <v>1558558.74</v>
      </c>
      <c r="E92" s="1002"/>
      <c r="F92" s="797">
        <f>F87</f>
        <v>547758.46580000001</v>
      </c>
      <c r="G92" s="797">
        <f>G87</f>
        <v>1010800.2680999999</v>
      </c>
      <c r="H92" s="797">
        <f>H87</f>
        <v>0</v>
      </c>
      <c r="I92" s="797">
        <f>I87</f>
        <v>0</v>
      </c>
      <c r="J92" s="871">
        <f t="shared" si="3"/>
        <v>-6.0999998822808266E-3</v>
      </c>
      <c r="K92" s="624"/>
      <c r="N92" s="657"/>
    </row>
    <row r="93" spans="1:15" s="398" customFormat="1" ht="15">
      <c r="A93" s="611"/>
      <c r="B93" s="679" t="s">
        <v>551</v>
      </c>
      <c r="C93" s="660">
        <f>'Buget cerere'!C75</f>
        <v>32393.991100000057</v>
      </c>
      <c r="D93" s="425">
        <f>IF(ROUNDUP(F93+G93+H93+I93,2)&lt;&gt;ROUNDUP(C93,2),"EROARE!",ROUNDUP(F93+G93+H93+I93,2))</f>
        <v>32394</v>
      </c>
      <c r="E93" s="1003"/>
      <c r="F93" s="797">
        <f>SUM(F94:F96)</f>
        <v>11178.744200000021</v>
      </c>
      <c r="G93" s="797">
        <f>SUM(G94:G96)</f>
        <v>21215.246900000035</v>
      </c>
      <c r="H93" s="797">
        <f>SUM(H94:H96)</f>
        <v>0</v>
      </c>
      <c r="I93" s="797">
        <f>SUM(I94:I96)</f>
        <v>0</v>
      </c>
      <c r="J93" s="871">
        <f t="shared" si="3"/>
        <v>-8.8999999425141141E-3</v>
      </c>
      <c r="K93" s="624"/>
      <c r="N93" s="615"/>
    </row>
    <row r="94" spans="1:15" s="398" customFormat="1" ht="15">
      <c r="A94" s="611"/>
      <c r="B94" s="654" t="s">
        <v>549</v>
      </c>
      <c r="C94" s="660"/>
      <c r="D94" s="797">
        <f>F94+G94+H94+I94</f>
        <v>32393.991100000057</v>
      </c>
      <c r="E94" s="1003"/>
      <c r="F94" s="628">
        <f>F84-F95-F96</f>
        <v>11178.744200000021</v>
      </c>
      <c r="G94" s="628">
        <f>G84-G95-G96</f>
        <v>21215.246900000035</v>
      </c>
      <c r="H94" s="628">
        <f>H84-H95-H96</f>
        <v>0</v>
      </c>
      <c r="I94" s="628">
        <f>I84-I95-I96</f>
        <v>0</v>
      </c>
      <c r="J94" s="871"/>
      <c r="K94" s="624"/>
      <c r="N94" s="615"/>
    </row>
    <row r="95" spans="1:15" s="398" customFormat="1" ht="15">
      <c r="A95" s="611"/>
      <c r="B95" s="654" t="s">
        <v>292</v>
      </c>
      <c r="C95" s="660"/>
      <c r="D95" s="797">
        <f>F95+G95+H95+I95</f>
        <v>0</v>
      </c>
      <c r="E95" s="1003"/>
      <c r="F95" s="423">
        <v>0</v>
      </c>
      <c r="G95" s="423">
        <v>0</v>
      </c>
      <c r="H95" s="423">
        <v>0</v>
      </c>
      <c r="I95" s="423">
        <v>0</v>
      </c>
      <c r="J95" s="871">
        <f t="shared" si="3"/>
        <v>0</v>
      </c>
      <c r="K95" s="624"/>
      <c r="N95" s="615"/>
    </row>
    <row r="96" spans="1:15" s="683" customFormat="1" ht="15">
      <c r="A96" s="681"/>
      <c r="B96" s="654" t="s">
        <v>550</v>
      </c>
      <c r="C96" s="660"/>
      <c r="D96" s="797">
        <f>F96+G96+H96+I96</f>
        <v>0</v>
      </c>
      <c r="E96" s="1003"/>
      <c r="F96" s="423">
        <v>0</v>
      </c>
      <c r="G96" s="423">
        <v>0</v>
      </c>
      <c r="H96" s="423">
        <v>0</v>
      </c>
      <c r="I96" s="423">
        <v>0</v>
      </c>
      <c r="J96" s="871">
        <f t="shared" si="3"/>
        <v>0</v>
      </c>
      <c r="K96" s="624"/>
      <c r="N96" s="684"/>
    </row>
    <row r="97" spans="1:19" s="674" customFormat="1" ht="15">
      <c r="A97" s="672"/>
      <c r="B97" s="679" t="s">
        <v>372</v>
      </c>
      <c r="C97" s="661">
        <f>'Buget cerere'!C72</f>
        <v>1590952.7250000001</v>
      </c>
      <c r="D97" s="425">
        <f>IF(F97+G97+H97+I97&lt;&gt;C97,"EROARE!",F97+G97+H97+I97)</f>
        <v>1590952.7250000001</v>
      </c>
      <c r="E97" s="1004"/>
      <c r="F97" s="797">
        <f>F92+F93</f>
        <v>558937.21000000008</v>
      </c>
      <c r="G97" s="797">
        <f>G92+G93</f>
        <v>1032015.5149999999</v>
      </c>
      <c r="H97" s="797">
        <f>H92+H93</f>
        <v>0</v>
      </c>
      <c r="I97" s="797">
        <f>I92+I93</f>
        <v>0</v>
      </c>
      <c r="J97" s="872"/>
      <c r="K97" s="624"/>
      <c r="N97" s="675"/>
    </row>
    <row r="98" spans="1:19" s="674" customFormat="1" ht="15">
      <c r="A98" s="672"/>
      <c r="B98" s="679" t="s">
        <v>373</v>
      </c>
      <c r="C98" s="797" t="str">
        <f t="shared" ref="C98:I98" si="5">IF(C97=C81,"DA","NU")</f>
        <v>DA</v>
      </c>
      <c r="D98" s="797" t="str">
        <f t="shared" si="5"/>
        <v>DA</v>
      </c>
      <c r="E98" s="797" t="str">
        <f t="shared" si="5"/>
        <v>DA</v>
      </c>
      <c r="F98" s="797" t="str">
        <f t="shared" si="5"/>
        <v>DA</v>
      </c>
      <c r="G98" s="797" t="str">
        <f t="shared" si="5"/>
        <v>DA</v>
      </c>
      <c r="H98" s="797" t="str">
        <f t="shared" si="5"/>
        <v>DA</v>
      </c>
      <c r="I98" s="797" t="str">
        <f t="shared" si="5"/>
        <v>DA</v>
      </c>
      <c r="J98" s="872"/>
      <c r="K98" s="685"/>
      <c r="N98" s="675"/>
    </row>
    <row r="99" spans="1:19" s="398" customFormat="1" ht="15">
      <c r="A99" s="611"/>
      <c r="B99" s="813"/>
      <c r="C99" s="806"/>
      <c r="D99" s="43"/>
      <c r="E99" s="806"/>
      <c r="F99" s="806"/>
      <c r="G99" s="806"/>
      <c r="H99" s="806"/>
      <c r="I99" s="806"/>
      <c r="J99" s="667"/>
      <c r="K99" s="614"/>
      <c r="N99" s="615"/>
    </row>
    <row r="100" spans="1:19" s="686" customFormat="1" ht="34.5" customHeight="1">
      <c r="B100" s="687" t="s">
        <v>399</v>
      </c>
      <c r="C100" s="688"/>
      <c r="D100" s="689" t="s">
        <v>363</v>
      </c>
      <c r="E100" s="690">
        <v>0</v>
      </c>
      <c r="F100" s="690">
        <v>1</v>
      </c>
      <c r="G100" s="690">
        <v>2</v>
      </c>
      <c r="H100" s="690">
        <v>3</v>
      </c>
      <c r="I100" s="690">
        <v>4</v>
      </c>
      <c r="J100" s="428">
        <v>5</v>
      </c>
      <c r="K100" s="428">
        <v>6</v>
      </c>
      <c r="L100" s="428">
        <v>7</v>
      </c>
      <c r="M100" s="428">
        <v>8</v>
      </c>
      <c r="N100" s="428">
        <v>9</v>
      </c>
      <c r="O100" s="428">
        <v>10</v>
      </c>
      <c r="P100" s="428">
        <v>11</v>
      </c>
      <c r="Q100" s="428">
        <v>12</v>
      </c>
      <c r="R100" s="428">
        <v>13</v>
      </c>
      <c r="S100" s="428">
        <v>14</v>
      </c>
    </row>
    <row r="101" spans="1:19" s="615" customFormat="1" ht="15">
      <c r="A101" s="691"/>
      <c r="B101" s="654" t="s">
        <v>371</v>
      </c>
      <c r="C101" s="680"/>
      <c r="D101" s="425">
        <f>SUM(E101:I101)</f>
        <v>0</v>
      </c>
      <c r="E101" s="1002"/>
      <c r="F101" s="797">
        <f>F96</f>
        <v>0</v>
      </c>
      <c r="G101" s="797">
        <f>G96</f>
        <v>0</v>
      </c>
      <c r="H101" s="797">
        <f>H96</f>
        <v>0</v>
      </c>
      <c r="I101" s="797">
        <f>I96</f>
        <v>0</v>
      </c>
      <c r="J101" s="797"/>
      <c r="K101" s="693"/>
      <c r="L101" s="692"/>
      <c r="M101" s="692"/>
      <c r="N101" s="692"/>
      <c r="O101" s="692"/>
      <c r="P101" s="692"/>
      <c r="Q101" s="692"/>
      <c r="R101" s="692"/>
      <c r="S101" s="692"/>
    </row>
    <row r="102" spans="1:19" s="615" customFormat="1" ht="15">
      <c r="A102" s="691"/>
      <c r="B102" s="654" t="s">
        <v>374</v>
      </c>
      <c r="C102" s="680"/>
      <c r="D102" s="425">
        <f>SUM(E102:S102)</f>
        <v>0</v>
      </c>
      <c r="E102" s="1003"/>
      <c r="F102" s="423"/>
      <c r="G102" s="423"/>
      <c r="H102" s="423"/>
      <c r="I102" s="423"/>
      <c r="J102" s="423"/>
      <c r="K102" s="427"/>
      <c r="L102" s="373"/>
      <c r="M102" s="373"/>
      <c r="N102" s="373"/>
      <c r="O102" s="373"/>
      <c r="P102" s="373"/>
      <c r="Q102" s="373"/>
      <c r="R102" s="373"/>
      <c r="S102" s="373"/>
    </row>
    <row r="103" spans="1:19" s="615" customFormat="1" ht="15">
      <c r="A103" s="691"/>
      <c r="B103" s="654" t="s">
        <v>375</v>
      </c>
      <c r="C103" s="680"/>
      <c r="D103" s="425">
        <f>SUM(E103:S103)</f>
        <v>0</v>
      </c>
      <c r="E103" s="1003"/>
      <c r="F103" s="423"/>
      <c r="G103" s="423"/>
      <c r="H103" s="423"/>
      <c r="I103" s="423"/>
      <c r="J103" s="423"/>
      <c r="K103" s="427"/>
      <c r="L103" s="373"/>
      <c r="M103" s="373"/>
      <c r="N103" s="373"/>
      <c r="O103" s="373"/>
      <c r="P103" s="373"/>
      <c r="Q103" s="373"/>
      <c r="R103" s="373"/>
      <c r="S103" s="373"/>
    </row>
    <row r="104" spans="1:19" s="675" customFormat="1" ht="15">
      <c r="A104" s="694"/>
      <c r="B104" s="679" t="s">
        <v>376</v>
      </c>
      <c r="C104" s="680"/>
      <c r="D104" s="425">
        <f>SUM(E104:S104)</f>
        <v>0</v>
      </c>
      <c r="E104" s="1004"/>
      <c r="F104" s="797">
        <f>F103+F102</f>
        <v>0</v>
      </c>
      <c r="G104" s="797">
        <f t="shared" ref="G104:S104" si="6">G103+G102</f>
        <v>0</v>
      </c>
      <c r="H104" s="797">
        <f t="shared" si="6"/>
        <v>0</v>
      </c>
      <c r="I104" s="797">
        <f t="shared" si="6"/>
        <v>0</v>
      </c>
      <c r="J104" s="797">
        <f t="shared" si="6"/>
        <v>0</v>
      </c>
      <c r="K104" s="797">
        <f t="shared" si="6"/>
        <v>0</v>
      </c>
      <c r="L104" s="797">
        <f t="shared" si="6"/>
        <v>0</v>
      </c>
      <c r="M104" s="797">
        <f t="shared" si="6"/>
        <v>0</v>
      </c>
      <c r="N104" s="797">
        <f t="shared" si="6"/>
        <v>0</v>
      </c>
      <c r="O104" s="797">
        <f t="shared" si="6"/>
        <v>0</v>
      </c>
      <c r="P104" s="797">
        <f t="shared" si="6"/>
        <v>0</v>
      </c>
      <c r="Q104" s="797">
        <f t="shared" si="6"/>
        <v>0</v>
      </c>
      <c r="R104" s="797">
        <f t="shared" si="6"/>
        <v>0</v>
      </c>
      <c r="S104" s="797">
        <f t="shared" si="6"/>
        <v>0</v>
      </c>
    </row>
    <row r="105" spans="1:19" s="398" customFormat="1" ht="15">
      <c r="A105" s="611"/>
      <c r="B105" s="813"/>
      <c r="C105" s="806"/>
      <c r="D105" s="43"/>
      <c r="E105" s="806"/>
      <c r="F105" s="806"/>
      <c r="G105" s="806"/>
      <c r="H105" s="806"/>
      <c r="I105" s="806"/>
      <c r="J105" s="667"/>
      <c r="K105" s="614"/>
      <c r="N105" s="615"/>
    </row>
    <row r="106" spans="1:19" s="398" customFormat="1" ht="15">
      <c r="A106" s="611"/>
      <c r="B106" s="813"/>
      <c r="C106" s="806"/>
      <c r="D106" s="43"/>
      <c r="E106" s="806"/>
      <c r="F106" s="806"/>
      <c r="G106" s="806"/>
      <c r="H106" s="806"/>
      <c r="I106" s="806"/>
      <c r="J106" s="667"/>
      <c r="K106" s="614"/>
      <c r="N106" s="615"/>
    </row>
    <row r="107" spans="1:19" s="398" customFormat="1" ht="15">
      <c r="A107" s="611"/>
      <c r="B107" s="813"/>
      <c r="C107" s="806"/>
      <c r="D107" s="43"/>
      <c r="E107" s="806"/>
      <c r="F107" s="806"/>
      <c r="G107" s="806"/>
      <c r="H107" s="806"/>
      <c r="I107" s="806"/>
      <c r="J107" s="667"/>
      <c r="K107" s="614"/>
      <c r="N107" s="615"/>
    </row>
    <row r="108" spans="1:19" s="398" customFormat="1" ht="15">
      <c r="A108" s="611"/>
      <c r="B108" s="813"/>
      <c r="C108" s="806"/>
      <c r="D108" s="43"/>
      <c r="E108" s="806"/>
      <c r="F108" s="806"/>
      <c r="G108" s="806"/>
      <c r="H108" s="806"/>
      <c r="I108" s="806"/>
      <c r="J108" s="667"/>
      <c r="K108" s="614"/>
      <c r="N108" s="615"/>
    </row>
    <row r="109" spans="1:19" s="398" customFormat="1" ht="15">
      <c r="A109" s="611"/>
      <c r="B109" s="813"/>
      <c r="C109" s="806"/>
      <c r="D109" s="43"/>
      <c r="E109" s="806"/>
      <c r="F109" s="806"/>
      <c r="G109" s="806"/>
      <c r="H109" s="806"/>
      <c r="I109" s="806"/>
      <c r="J109" s="667"/>
      <c r="K109" s="614"/>
      <c r="N109" s="615"/>
    </row>
    <row r="110" spans="1:19" s="398" customFormat="1" ht="15">
      <c r="A110" s="611"/>
      <c r="B110" s="813"/>
      <c r="C110" s="806"/>
      <c r="D110" s="43"/>
      <c r="E110" s="806"/>
      <c r="F110" s="806"/>
      <c r="G110" s="806"/>
      <c r="H110" s="806"/>
      <c r="I110" s="806"/>
      <c r="J110" s="667"/>
      <c r="K110" s="614"/>
      <c r="N110" s="615"/>
    </row>
    <row r="111" spans="1:19" s="398" customFormat="1" ht="15">
      <c r="A111" s="611"/>
      <c r="B111" s="813"/>
      <c r="C111" s="806"/>
      <c r="D111" s="43"/>
      <c r="E111" s="806"/>
      <c r="F111" s="806"/>
      <c r="G111" s="806"/>
      <c r="H111" s="806"/>
      <c r="I111" s="806"/>
      <c r="J111" s="667"/>
      <c r="K111" s="614"/>
      <c r="N111" s="615"/>
    </row>
    <row r="112" spans="1:19" s="398" customFormat="1" ht="15">
      <c r="A112" s="611"/>
      <c r="B112" s="813"/>
      <c r="C112" s="806"/>
      <c r="D112" s="43"/>
      <c r="E112" s="806"/>
      <c r="F112" s="806"/>
      <c r="G112" s="806"/>
      <c r="H112" s="806"/>
      <c r="I112" s="806"/>
      <c r="J112" s="667"/>
      <c r="K112" s="614"/>
      <c r="N112" s="615"/>
    </row>
    <row r="113" spans="1:14" s="398" customFormat="1" ht="15">
      <c r="A113" s="611"/>
      <c r="B113" s="813"/>
      <c r="C113" s="806"/>
      <c r="D113" s="43"/>
      <c r="E113" s="806"/>
      <c r="F113" s="806"/>
      <c r="G113" s="806"/>
      <c r="H113" s="806"/>
      <c r="I113" s="806"/>
      <c r="J113" s="667"/>
      <c r="K113" s="614"/>
      <c r="N113" s="615"/>
    </row>
    <row r="114" spans="1:14" s="398" customFormat="1" ht="15">
      <c r="A114" s="611"/>
      <c r="B114" s="813"/>
      <c r="C114" s="806"/>
      <c r="D114" s="43"/>
      <c r="E114" s="806"/>
      <c r="F114" s="806"/>
      <c r="G114" s="806"/>
      <c r="H114" s="806"/>
      <c r="I114" s="806"/>
      <c r="J114" s="667"/>
      <c r="K114" s="614"/>
      <c r="N114" s="615"/>
    </row>
    <row r="115" spans="1:14" s="398" customFormat="1" ht="15">
      <c r="A115" s="611"/>
      <c r="B115" s="813"/>
      <c r="C115" s="806"/>
      <c r="D115" s="43"/>
      <c r="E115" s="806"/>
      <c r="F115" s="806"/>
      <c r="G115" s="806"/>
      <c r="H115" s="806"/>
      <c r="I115" s="806"/>
      <c r="J115" s="667"/>
      <c r="K115" s="614"/>
      <c r="N115" s="615"/>
    </row>
    <row r="116" spans="1:14" s="398" customFormat="1" ht="15">
      <c r="A116" s="611"/>
      <c r="B116" s="813"/>
      <c r="C116" s="806"/>
      <c r="D116" s="43"/>
      <c r="E116" s="806"/>
      <c r="F116" s="806"/>
      <c r="G116" s="806"/>
      <c r="H116" s="806"/>
      <c r="I116" s="806"/>
      <c r="J116" s="667"/>
      <c r="K116" s="614"/>
      <c r="N116" s="615"/>
    </row>
    <row r="117" spans="1:14" s="398" customFormat="1" ht="15">
      <c r="A117" s="611"/>
      <c r="B117" s="813"/>
      <c r="C117" s="806"/>
      <c r="D117" s="43"/>
      <c r="E117" s="806"/>
      <c r="F117" s="806"/>
      <c r="G117" s="806"/>
      <c r="H117" s="806"/>
      <c r="I117" s="806"/>
      <c r="J117" s="667"/>
      <c r="K117" s="614"/>
      <c r="N117" s="615"/>
    </row>
    <row r="118" spans="1:14" s="398" customFormat="1" ht="15">
      <c r="A118" s="611"/>
      <c r="B118" s="813"/>
      <c r="C118" s="806"/>
      <c r="D118" s="43"/>
      <c r="E118" s="806"/>
      <c r="F118" s="806"/>
      <c r="G118" s="806"/>
      <c r="H118" s="806"/>
      <c r="I118" s="806"/>
      <c r="J118" s="667"/>
      <c r="K118" s="614"/>
      <c r="N118" s="615"/>
    </row>
    <row r="119" spans="1:14" s="398" customFormat="1" ht="15">
      <c r="A119" s="611"/>
      <c r="B119" s="813"/>
      <c r="C119" s="806"/>
      <c r="D119" s="43"/>
      <c r="E119" s="806"/>
      <c r="F119" s="806"/>
      <c r="G119" s="806"/>
      <c r="H119" s="806"/>
      <c r="I119" s="806"/>
      <c r="J119" s="667"/>
      <c r="K119" s="614"/>
      <c r="N119" s="615"/>
    </row>
    <row r="120" spans="1:14" s="398" customFormat="1" ht="15">
      <c r="A120" s="611"/>
      <c r="B120" s="813"/>
      <c r="C120" s="806"/>
      <c r="D120" s="43"/>
      <c r="E120" s="806"/>
      <c r="F120" s="806"/>
      <c r="G120" s="806"/>
      <c r="H120" s="806"/>
      <c r="I120" s="806"/>
      <c r="J120" s="667"/>
      <c r="K120" s="614"/>
      <c r="N120" s="615"/>
    </row>
    <row r="121" spans="1:14" s="398" customFormat="1" ht="15">
      <c r="A121" s="611"/>
      <c r="B121" s="813"/>
      <c r="C121" s="806"/>
      <c r="D121" s="43"/>
      <c r="E121" s="806"/>
      <c r="F121" s="806"/>
      <c r="G121" s="806"/>
      <c r="H121" s="806"/>
      <c r="I121" s="806"/>
      <c r="J121" s="667"/>
      <c r="K121" s="614"/>
      <c r="N121" s="615"/>
    </row>
    <row r="122" spans="1:14" s="398" customFormat="1" ht="15">
      <c r="A122" s="611"/>
      <c r="B122" s="813"/>
      <c r="C122" s="806"/>
      <c r="D122" s="43"/>
      <c r="E122" s="806"/>
      <c r="F122" s="806"/>
      <c r="G122" s="806"/>
      <c r="H122" s="806"/>
      <c r="I122" s="806"/>
      <c r="J122" s="667"/>
      <c r="K122" s="614"/>
      <c r="N122" s="615"/>
    </row>
    <row r="123" spans="1:14" s="398" customFormat="1" ht="15">
      <c r="A123" s="611"/>
      <c r="B123" s="813"/>
      <c r="C123" s="806"/>
      <c r="D123" s="43"/>
      <c r="E123" s="806"/>
      <c r="F123" s="806"/>
      <c r="G123" s="806"/>
      <c r="H123" s="806"/>
      <c r="I123" s="806"/>
      <c r="J123" s="667"/>
      <c r="K123" s="614"/>
      <c r="N123" s="615"/>
    </row>
    <row r="124" spans="1:14" s="398" customFormat="1" ht="15">
      <c r="A124" s="611"/>
      <c r="B124" s="813"/>
      <c r="C124" s="806"/>
      <c r="D124" s="43"/>
      <c r="E124" s="806"/>
      <c r="F124" s="806"/>
      <c r="G124" s="806"/>
      <c r="H124" s="806"/>
      <c r="I124" s="806"/>
      <c r="J124" s="667"/>
      <c r="K124" s="614"/>
      <c r="N124" s="615"/>
    </row>
    <row r="125" spans="1:14" s="398" customFormat="1" ht="15">
      <c r="A125" s="611"/>
      <c r="B125" s="813"/>
      <c r="C125" s="806"/>
      <c r="D125" s="43"/>
      <c r="E125" s="806"/>
      <c r="F125" s="806"/>
      <c r="G125" s="806"/>
      <c r="H125" s="806"/>
      <c r="I125" s="806"/>
      <c r="J125" s="667"/>
      <c r="K125" s="614"/>
      <c r="N125" s="615"/>
    </row>
  </sheetData>
  <sheetProtection sheet="1" objects="1" scenarios="1" formatColumns="0"/>
  <mergeCells count="35">
    <mergeCell ref="E101:E104"/>
    <mergeCell ref="E92:E97"/>
    <mergeCell ref="E38:E39"/>
    <mergeCell ref="E42:E45"/>
    <mergeCell ref="B55:I55"/>
    <mergeCell ref="E60:E61"/>
    <mergeCell ref="B13:I13"/>
    <mergeCell ref="F79:I79"/>
    <mergeCell ref="E9:E12"/>
    <mergeCell ref="E14:E15"/>
    <mergeCell ref="E17:E23"/>
    <mergeCell ref="E25:E28"/>
    <mergeCell ref="E31:E33"/>
    <mergeCell ref="E35:E36"/>
    <mergeCell ref="B16:I16"/>
    <mergeCell ref="E47:E48"/>
    <mergeCell ref="E50:E51"/>
    <mergeCell ref="E53:E54"/>
    <mergeCell ref="E56:E58"/>
    <mergeCell ref="B3:I3"/>
    <mergeCell ref="B5:C5"/>
    <mergeCell ref="F6:I6"/>
    <mergeCell ref="B8:I8"/>
    <mergeCell ref="F90:I90"/>
    <mergeCell ref="B24:I24"/>
    <mergeCell ref="B30:I30"/>
    <mergeCell ref="B37:I37"/>
    <mergeCell ref="B41:I41"/>
    <mergeCell ref="B46:I46"/>
    <mergeCell ref="B49:I49"/>
    <mergeCell ref="B52:I52"/>
    <mergeCell ref="B59:I59"/>
    <mergeCell ref="E81:E87"/>
    <mergeCell ref="E67:E69"/>
    <mergeCell ref="E62:E64"/>
  </mergeCells>
  <phoneticPr fontId="151" type="noConversion"/>
  <conditionalFormatting sqref="E98:I98">
    <cfRule type="containsText" dxfId="17" priority="10" operator="containsText" text="nu">
      <formula>NOT(ISERROR(SEARCH("nu",E98)))</formula>
    </cfRule>
  </conditionalFormatting>
  <conditionalFormatting sqref="E98:I98">
    <cfRule type="containsText" dxfId="16" priority="7" operator="containsText" text="NU">
      <formula>NOT(ISERROR(SEARCH("NU",E98)))</formula>
    </cfRule>
    <cfRule type="containsText" dxfId="15" priority="8" operator="containsText" text="DA">
      <formula>NOT(ISERROR(SEARCH("DA",E98)))</formula>
    </cfRule>
  </conditionalFormatting>
  <conditionalFormatting sqref="C98:D98">
    <cfRule type="containsText" dxfId="14" priority="3" operator="containsText" text="nu">
      <formula>NOT(ISERROR(SEARCH("nu",C98)))</formula>
    </cfRule>
  </conditionalFormatting>
  <conditionalFormatting sqref="C98:D98">
    <cfRule type="containsText" dxfId="13" priority="1" operator="containsText" text="NU">
      <formula>NOT(ISERROR(SEARCH("NU",C98)))</formula>
    </cfRule>
    <cfRule type="containsText" dxfId="12" priority="2" operator="containsText" text="DA">
      <formula>NOT(ISERROR(SEARCH("DA",C98)))</formula>
    </cfRule>
  </conditionalFormatting>
  <pageMargins left="0.25" right="0.25" top="0.75" bottom="0.75" header="0.3" footer="0.3"/>
  <pageSetup scale="43" fitToHeight="0" orientation="landscape" r:id="rId1"/>
  <headerFooter>
    <oddHeader>&amp;C&amp;"Arial,Bold"&amp;16 &amp;K03+0006. INVESTITIE</oddHeader>
  </headerFooter>
</worksheet>
</file>

<file path=xl/worksheets/sheet9.xml><?xml version="1.0" encoding="utf-8"?>
<worksheet xmlns="http://schemas.openxmlformats.org/spreadsheetml/2006/main" xmlns:r="http://schemas.openxmlformats.org/officeDocument/2006/relationships">
  <dimension ref="A1:AG48"/>
  <sheetViews>
    <sheetView workbookViewId="0"/>
  </sheetViews>
  <sheetFormatPr defaultRowHeight="12.75"/>
  <cols>
    <col min="1" max="1" width="9.140625" style="151"/>
    <col min="2" max="2" width="37.7109375" style="4" customWidth="1"/>
    <col min="3" max="3" width="4.28515625" style="57" customWidth="1"/>
    <col min="4" max="19" width="3.5703125" style="152" customWidth="1"/>
    <col min="20" max="33" width="5" style="58" customWidth="1"/>
  </cols>
  <sheetData>
    <row r="1" spans="1:33" ht="37.5" customHeight="1">
      <c r="A1" s="108" t="s">
        <v>730</v>
      </c>
      <c r="B1" s="109"/>
      <c r="C1" s="110"/>
      <c r="D1" s="111"/>
      <c r="E1" s="111"/>
      <c r="F1" s="111"/>
      <c r="G1" s="111"/>
      <c r="H1" s="111"/>
      <c r="I1" s="111"/>
      <c r="J1" s="111"/>
      <c r="K1" s="111"/>
      <c r="L1" s="111"/>
      <c r="M1" s="111"/>
      <c r="N1" s="111"/>
      <c r="O1" s="111"/>
      <c r="P1" s="111"/>
      <c r="Q1" s="111"/>
      <c r="R1" s="111"/>
      <c r="S1" s="111"/>
      <c r="T1" s="112"/>
      <c r="U1" s="112"/>
      <c r="V1" s="112"/>
      <c r="W1" s="112"/>
      <c r="X1" s="112"/>
      <c r="Y1" s="112"/>
      <c r="Z1" s="112"/>
      <c r="AA1" s="112"/>
      <c r="AB1" s="112"/>
      <c r="AC1" s="112"/>
      <c r="AD1" s="112"/>
      <c r="AE1" s="112"/>
      <c r="AF1" s="112"/>
      <c r="AG1" s="112"/>
    </row>
    <row r="2" spans="1:33" ht="29.25" customHeight="1">
      <c r="A2" s="1010" t="s">
        <v>731</v>
      </c>
      <c r="B2" s="1010"/>
      <c r="C2" s="1010"/>
      <c r="D2" s="1010"/>
      <c r="E2" s="1010"/>
      <c r="F2" s="1010"/>
      <c r="G2" s="1010"/>
      <c r="H2" s="1010"/>
      <c r="I2" s="113"/>
      <c r="J2" s="113"/>
      <c r="K2" s="113"/>
      <c r="L2" s="113"/>
      <c r="M2" s="113"/>
      <c r="N2" s="113"/>
      <c r="O2" s="113"/>
      <c r="P2" s="113"/>
      <c r="Q2" s="113"/>
      <c r="R2" s="113"/>
      <c r="S2" s="113"/>
      <c r="T2" s="114"/>
      <c r="U2" s="114" t="s">
        <v>516</v>
      </c>
      <c r="V2" s="114"/>
    </row>
    <row r="3" spans="1:33">
      <c r="A3" s="115"/>
      <c r="B3" s="103"/>
      <c r="C3" s="116"/>
      <c r="D3" s="117"/>
      <c r="E3" s="117"/>
      <c r="F3" s="117"/>
      <c r="G3" s="117"/>
      <c r="H3" s="117"/>
      <c r="I3" s="113"/>
      <c r="J3" s="113"/>
      <c r="K3" s="113"/>
      <c r="L3" s="113"/>
      <c r="M3" s="113"/>
      <c r="N3" s="113"/>
      <c r="O3" s="113"/>
      <c r="P3" s="113"/>
      <c r="Q3" s="113"/>
      <c r="R3" s="113"/>
      <c r="S3" s="113"/>
      <c r="T3" s="114"/>
      <c r="U3" s="114"/>
      <c r="V3" s="114"/>
      <c r="W3" s="114"/>
      <c r="X3" s="114"/>
      <c r="Y3" s="114"/>
      <c r="Z3" s="114"/>
      <c r="AA3" s="114"/>
      <c r="AB3" s="114"/>
      <c r="AC3" s="114"/>
      <c r="AD3" s="114"/>
      <c r="AE3" s="114"/>
      <c r="AF3" s="114"/>
      <c r="AG3" s="114"/>
    </row>
    <row r="4" spans="1:33" ht="63.75">
      <c r="A4" s="1011" t="s">
        <v>506</v>
      </c>
      <c r="B4" s="1014" t="s">
        <v>732</v>
      </c>
      <c r="C4" s="118" t="s">
        <v>733</v>
      </c>
      <c r="D4" s="1017" t="s">
        <v>539</v>
      </c>
      <c r="E4" s="1018"/>
      <c r="F4" s="1018"/>
      <c r="G4" s="1018"/>
      <c r="H4" s="1018"/>
      <c r="I4" s="1018"/>
      <c r="J4" s="1018"/>
      <c r="K4" s="1018"/>
      <c r="L4" s="1018"/>
      <c r="M4" s="1018"/>
      <c r="N4" s="1018"/>
      <c r="O4" s="1018"/>
      <c r="P4" s="1018"/>
      <c r="Q4" s="1018"/>
      <c r="R4" s="1018"/>
      <c r="S4" s="1018"/>
      <c r="T4" s="1018"/>
      <c r="U4" s="1018"/>
      <c r="V4" s="1018"/>
      <c r="W4" s="1018"/>
      <c r="X4" s="1017" t="s">
        <v>734</v>
      </c>
      <c r="Y4" s="1017"/>
      <c r="Z4" s="1017"/>
      <c r="AA4" s="1017"/>
      <c r="AB4" s="1017"/>
      <c r="AC4" s="1017"/>
      <c r="AD4" s="1017"/>
      <c r="AE4" s="1017"/>
      <c r="AF4" s="1017"/>
      <c r="AG4" s="1017"/>
    </row>
    <row r="5" spans="1:33" s="3" customFormat="1" ht="12.75" customHeight="1">
      <c r="A5" s="1012"/>
      <c r="B5" s="1015"/>
      <c r="C5" s="1019" t="s">
        <v>718</v>
      </c>
      <c r="D5" s="1020" t="s">
        <v>519</v>
      </c>
      <c r="E5" s="1020"/>
      <c r="F5" s="1020"/>
      <c r="G5" s="1020"/>
      <c r="H5" s="1020" t="s">
        <v>520</v>
      </c>
      <c r="I5" s="1020"/>
      <c r="J5" s="1020"/>
      <c r="K5" s="1020"/>
      <c r="L5" s="1025" t="s">
        <v>521</v>
      </c>
      <c r="M5" s="1026"/>
      <c r="N5" s="1026"/>
      <c r="O5" s="1027"/>
      <c r="P5" s="1025" t="s">
        <v>522</v>
      </c>
      <c r="Q5" s="1026"/>
      <c r="R5" s="1026"/>
      <c r="S5" s="1027"/>
      <c r="T5" s="1023" t="s">
        <v>735</v>
      </c>
      <c r="U5" s="1023" t="s">
        <v>736</v>
      </c>
      <c r="V5" s="1023" t="s">
        <v>737</v>
      </c>
      <c r="W5" s="1023" t="s">
        <v>738</v>
      </c>
      <c r="X5" s="1023">
        <v>5</v>
      </c>
      <c r="Y5" s="1023">
        <v>6</v>
      </c>
      <c r="Z5" s="1023">
        <v>7</v>
      </c>
      <c r="AA5" s="1023">
        <v>8</v>
      </c>
      <c r="AB5" s="1023">
        <v>9</v>
      </c>
      <c r="AC5" s="1023">
        <v>10</v>
      </c>
      <c r="AD5" s="1023">
        <v>11</v>
      </c>
      <c r="AE5" s="1023">
        <v>12</v>
      </c>
      <c r="AF5" s="1023">
        <v>13</v>
      </c>
      <c r="AG5" s="1023">
        <v>14</v>
      </c>
    </row>
    <row r="6" spans="1:33" s="3" customFormat="1" ht="22.5">
      <c r="A6" s="1013"/>
      <c r="B6" s="1016"/>
      <c r="C6" s="1019"/>
      <c r="D6" s="119" t="s">
        <v>739</v>
      </c>
      <c r="E6" s="119" t="s">
        <v>740</v>
      </c>
      <c r="F6" s="119" t="s">
        <v>741</v>
      </c>
      <c r="G6" s="119" t="s">
        <v>742</v>
      </c>
      <c r="H6" s="119" t="s">
        <v>739</v>
      </c>
      <c r="I6" s="119" t="s">
        <v>740</v>
      </c>
      <c r="J6" s="119" t="s">
        <v>741</v>
      </c>
      <c r="K6" s="119" t="s">
        <v>742</v>
      </c>
      <c r="L6" s="119" t="s">
        <v>739</v>
      </c>
      <c r="M6" s="119" t="s">
        <v>740</v>
      </c>
      <c r="N6" s="119" t="s">
        <v>741</v>
      </c>
      <c r="O6" s="119" t="s">
        <v>742</v>
      </c>
      <c r="P6" s="119" t="s">
        <v>739</v>
      </c>
      <c r="Q6" s="119" t="s">
        <v>740</v>
      </c>
      <c r="R6" s="119" t="s">
        <v>741</v>
      </c>
      <c r="S6" s="119" t="s">
        <v>742</v>
      </c>
      <c r="T6" s="1024"/>
      <c r="U6" s="1024"/>
      <c r="V6" s="1024"/>
      <c r="W6" s="1024"/>
      <c r="X6" s="1024"/>
      <c r="Y6" s="1024"/>
      <c r="Z6" s="1024"/>
      <c r="AA6" s="1024"/>
      <c r="AB6" s="1024"/>
      <c r="AC6" s="1024"/>
      <c r="AD6" s="1024"/>
      <c r="AE6" s="1024"/>
      <c r="AF6" s="1024"/>
      <c r="AG6" s="1024"/>
    </row>
    <row r="7" spans="1:33" s="31" customFormat="1" ht="14.25">
      <c r="A7" s="120"/>
      <c r="B7" s="1028" t="s">
        <v>743</v>
      </c>
      <c r="C7" s="1029"/>
      <c r="D7" s="1029"/>
      <c r="E7" s="1029"/>
      <c r="F7" s="1029"/>
      <c r="G7" s="1029"/>
      <c r="H7" s="1029"/>
      <c r="I7" s="1029"/>
      <c r="J7" s="1029"/>
      <c r="K7" s="1029"/>
      <c r="L7" s="1029"/>
      <c r="M7" s="1029"/>
      <c r="N7" s="1029"/>
      <c r="O7" s="1029"/>
      <c r="P7" s="1029"/>
      <c r="Q7" s="1029"/>
      <c r="R7" s="1029"/>
      <c r="S7" s="1029"/>
      <c r="T7" s="1029"/>
      <c r="U7" s="1029"/>
      <c r="V7" s="1029"/>
      <c r="W7" s="1030"/>
      <c r="X7" s="121"/>
      <c r="Y7" s="121"/>
      <c r="Z7" s="121"/>
      <c r="AA7" s="121"/>
      <c r="AB7" s="121"/>
      <c r="AC7" s="121"/>
      <c r="AD7" s="121"/>
      <c r="AE7" s="121"/>
      <c r="AF7" s="121"/>
      <c r="AG7" s="121"/>
    </row>
    <row r="8" spans="1:33" s="31" customFormat="1" ht="14.25" customHeight="1">
      <c r="A8" s="122">
        <v>1</v>
      </c>
      <c r="B8" s="123" t="s">
        <v>526</v>
      </c>
      <c r="C8" s="124"/>
      <c r="D8" s="125"/>
      <c r="E8" s="125"/>
      <c r="F8" s="125"/>
      <c r="G8" s="125"/>
      <c r="H8" s="125"/>
      <c r="I8" s="125"/>
      <c r="J8" s="125"/>
      <c r="K8" s="125"/>
      <c r="L8" s="125"/>
      <c r="M8" s="125"/>
      <c r="N8" s="125"/>
      <c r="O8" s="125"/>
      <c r="P8" s="125"/>
      <c r="Q8" s="125"/>
      <c r="R8" s="125"/>
      <c r="S8" s="125"/>
      <c r="T8" s="118">
        <f t="shared" ref="T8:T16" si="0">SUM(D8:G8)</f>
        <v>0</v>
      </c>
      <c r="U8" s="118">
        <f>SUM(H8:K8)</f>
        <v>0</v>
      </c>
      <c r="V8" s="118">
        <f>SUM(L8:O8)</f>
        <v>0</v>
      </c>
      <c r="W8" s="118">
        <f>SUM(P8:S8)</f>
        <v>0</v>
      </c>
      <c r="X8" s="126"/>
      <c r="Y8" s="126"/>
      <c r="Z8" s="126"/>
      <c r="AA8" s="126"/>
      <c r="AB8" s="126"/>
      <c r="AC8" s="126"/>
      <c r="AD8" s="126"/>
      <c r="AE8" s="126"/>
      <c r="AF8" s="126"/>
      <c r="AG8" s="126"/>
    </row>
    <row r="9" spans="1:33" s="31" customFormat="1" ht="14.25" customHeight="1">
      <c r="A9" s="122">
        <v>2</v>
      </c>
      <c r="B9" s="123" t="s">
        <v>527</v>
      </c>
      <c r="C9" s="124"/>
      <c r="D9" s="125"/>
      <c r="E9" s="125"/>
      <c r="F9" s="125"/>
      <c r="G9" s="125"/>
      <c r="H9" s="125"/>
      <c r="I9" s="125"/>
      <c r="J9" s="125"/>
      <c r="K9" s="125"/>
      <c r="L9" s="125"/>
      <c r="M9" s="125"/>
      <c r="N9" s="125"/>
      <c r="O9" s="125"/>
      <c r="P9" s="125"/>
      <c r="Q9" s="125"/>
      <c r="R9" s="125"/>
      <c r="S9" s="125"/>
      <c r="T9" s="118">
        <f t="shared" si="0"/>
        <v>0</v>
      </c>
      <c r="U9" s="118">
        <f t="shared" ref="U9:U43" si="1">SUM(H9:K9)</f>
        <v>0</v>
      </c>
      <c r="V9" s="118">
        <f t="shared" ref="V9:V43" si="2">SUM(L9:O9)</f>
        <v>0</v>
      </c>
      <c r="W9" s="118">
        <f t="shared" ref="W9:W43" si="3">SUM(P9:S9)</f>
        <v>0</v>
      </c>
      <c r="X9" s="126"/>
      <c r="Y9" s="126"/>
      <c r="Z9" s="126"/>
      <c r="AA9" s="126"/>
      <c r="AB9" s="126"/>
      <c r="AC9" s="126"/>
      <c r="AD9" s="126"/>
      <c r="AE9" s="126"/>
      <c r="AF9" s="126"/>
      <c r="AG9" s="126"/>
    </row>
    <row r="10" spans="1:33" s="31" customFormat="1" ht="14.25" customHeight="1">
      <c r="A10" s="122">
        <v>3</v>
      </c>
      <c r="B10" s="123" t="s">
        <v>528</v>
      </c>
      <c r="C10" s="124"/>
      <c r="D10" s="125"/>
      <c r="E10" s="125"/>
      <c r="F10" s="125"/>
      <c r="G10" s="125"/>
      <c r="H10" s="125"/>
      <c r="I10" s="125"/>
      <c r="J10" s="125"/>
      <c r="K10" s="125"/>
      <c r="L10" s="125"/>
      <c r="M10" s="125"/>
      <c r="N10" s="125"/>
      <c r="O10" s="125"/>
      <c r="P10" s="125"/>
      <c r="Q10" s="125"/>
      <c r="R10" s="125"/>
      <c r="S10" s="125"/>
      <c r="T10" s="118">
        <f t="shared" si="0"/>
        <v>0</v>
      </c>
      <c r="U10" s="118">
        <f t="shared" si="1"/>
        <v>0</v>
      </c>
      <c r="V10" s="118">
        <f t="shared" si="2"/>
        <v>0</v>
      </c>
      <c r="W10" s="118">
        <f t="shared" si="3"/>
        <v>0</v>
      </c>
      <c r="X10" s="126"/>
      <c r="Y10" s="126"/>
      <c r="Z10" s="126"/>
      <c r="AA10" s="126"/>
      <c r="AB10" s="126"/>
      <c r="AC10" s="126"/>
      <c r="AD10" s="126"/>
      <c r="AE10" s="126"/>
      <c r="AF10" s="126"/>
      <c r="AG10" s="126"/>
    </row>
    <row r="11" spans="1:33" s="31" customFormat="1" ht="29.25" customHeight="1">
      <c r="A11" s="122">
        <v>4</v>
      </c>
      <c r="B11" s="123" t="s">
        <v>529</v>
      </c>
      <c r="C11" s="124"/>
      <c r="D11" s="125"/>
      <c r="E11" s="125"/>
      <c r="F11" s="125"/>
      <c r="G11" s="125"/>
      <c r="H11" s="125"/>
      <c r="I11" s="125"/>
      <c r="J11" s="125"/>
      <c r="K11" s="125"/>
      <c r="L11" s="125"/>
      <c r="M11" s="125"/>
      <c r="N11" s="125"/>
      <c r="O11" s="125"/>
      <c r="P11" s="125"/>
      <c r="Q11" s="125"/>
      <c r="R11" s="125"/>
      <c r="S11" s="125"/>
      <c r="T11" s="118">
        <f t="shared" si="0"/>
        <v>0</v>
      </c>
      <c r="U11" s="118">
        <f t="shared" si="1"/>
        <v>0</v>
      </c>
      <c r="V11" s="118">
        <f t="shared" si="2"/>
        <v>0</v>
      </c>
      <c r="W11" s="118">
        <f t="shared" si="3"/>
        <v>0</v>
      </c>
      <c r="X11" s="126"/>
      <c r="Y11" s="126"/>
      <c r="Z11" s="126"/>
      <c r="AA11" s="126"/>
      <c r="AB11" s="126"/>
      <c r="AC11" s="126"/>
      <c r="AD11" s="126"/>
      <c r="AE11" s="126"/>
      <c r="AF11" s="126"/>
      <c r="AG11" s="126"/>
    </row>
    <row r="12" spans="1:33" s="31" customFormat="1" ht="18" customHeight="1">
      <c r="A12" s="122">
        <v>5</v>
      </c>
      <c r="B12" s="123" t="s">
        <v>530</v>
      </c>
      <c r="C12" s="124"/>
      <c r="D12" s="125"/>
      <c r="E12" s="125"/>
      <c r="F12" s="125"/>
      <c r="G12" s="125"/>
      <c r="H12" s="125"/>
      <c r="I12" s="125"/>
      <c r="J12" s="125"/>
      <c r="K12" s="125"/>
      <c r="L12" s="125"/>
      <c r="M12" s="125"/>
      <c r="N12" s="125"/>
      <c r="O12" s="125"/>
      <c r="P12" s="125"/>
      <c r="Q12" s="125"/>
      <c r="R12" s="125"/>
      <c r="S12" s="125"/>
      <c r="T12" s="118">
        <f t="shared" si="0"/>
        <v>0</v>
      </c>
      <c r="U12" s="118">
        <f t="shared" si="1"/>
        <v>0</v>
      </c>
      <c r="V12" s="118">
        <f t="shared" si="2"/>
        <v>0</v>
      </c>
      <c r="W12" s="118">
        <f t="shared" si="3"/>
        <v>0</v>
      </c>
      <c r="X12" s="126"/>
      <c r="Y12" s="126"/>
      <c r="Z12" s="126"/>
      <c r="AA12" s="126"/>
      <c r="AB12" s="126"/>
      <c r="AC12" s="126"/>
      <c r="AD12" s="126"/>
      <c r="AE12" s="126"/>
      <c r="AF12" s="126"/>
      <c r="AG12" s="126"/>
    </row>
    <row r="13" spans="1:33" s="31" customFormat="1" ht="14.25" customHeight="1">
      <c r="A13" s="122">
        <v>6</v>
      </c>
      <c r="B13" s="123" t="s">
        <v>531</v>
      </c>
      <c r="C13" s="124"/>
      <c r="D13" s="125"/>
      <c r="E13" s="125"/>
      <c r="F13" s="125"/>
      <c r="G13" s="125"/>
      <c r="H13" s="125"/>
      <c r="I13" s="125"/>
      <c r="J13" s="125"/>
      <c r="K13" s="125"/>
      <c r="L13" s="125"/>
      <c r="M13" s="125"/>
      <c r="N13" s="125"/>
      <c r="O13" s="125"/>
      <c r="P13" s="125"/>
      <c r="Q13" s="125"/>
      <c r="R13" s="125"/>
      <c r="S13" s="125"/>
      <c r="T13" s="118">
        <f t="shared" si="0"/>
        <v>0</v>
      </c>
      <c r="U13" s="118">
        <f t="shared" si="1"/>
        <v>0</v>
      </c>
      <c r="V13" s="118">
        <f t="shared" si="2"/>
        <v>0</v>
      </c>
      <c r="W13" s="118">
        <f t="shared" si="3"/>
        <v>0</v>
      </c>
      <c r="X13" s="126"/>
      <c r="Y13" s="126"/>
      <c r="Z13" s="126"/>
      <c r="AA13" s="126"/>
      <c r="AB13" s="126"/>
      <c r="AC13" s="126"/>
      <c r="AD13" s="126"/>
      <c r="AE13" s="126"/>
      <c r="AF13" s="126"/>
      <c r="AG13" s="126"/>
    </row>
    <row r="14" spans="1:33" s="31" customFormat="1" ht="14.25" customHeight="1">
      <c r="A14" s="122">
        <v>7</v>
      </c>
      <c r="B14" s="123" t="s">
        <v>532</v>
      </c>
      <c r="C14" s="124"/>
      <c r="D14" s="125"/>
      <c r="E14" s="125"/>
      <c r="F14" s="125"/>
      <c r="G14" s="125"/>
      <c r="H14" s="125"/>
      <c r="I14" s="125"/>
      <c r="J14" s="125"/>
      <c r="K14" s="125"/>
      <c r="L14" s="125"/>
      <c r="M14" s="125"/>
      <c r="N14" s="125"/>
      <c r="O14" s="125"/>
      <c r="P14" s="125"/>
      <c r="Q14" s="125"/>
      <c r="R14" s="125"/>
      <c r="S14" s="125"/>
      <c r="T14" s="118">
        <f t="shared" si="0"/>
        <v>0</v>
      </c>
      <c r="U14" s="118">
        <f t="shared" si="1"/>
        <v>0</v>
      </c>
      <c r="V14" s="118">
        <f t="shared" si="2"/>
        <v>0</v>
      </c>
      <c r="W14" s="118">
        <f t="shared" si="3"/>
        <v>0</v>
      </c>
      <c r="X14" s="126"/>
      <c r="Y14" s="126"/>
      <c r="Z14" s="126"/>
      <c r="AA14" s="126"/>
      <c r="AB14" s="126"/>
      <c r="AC14" s="126"/>
      <c r="AD14" s="126"/>
      <c r="AE14" s="126"/>
      <c r="AF14" s="126"/>
      <c r="AG14" s="126"/>
    </row>
    <row r="15" spans="1:33" s="31" customFormat="1" ht="28.5" customHeight="1">
      <c r="A15" s="122">
        <v>8</v>
      </c>
      <c r="B15" s="123" t="s">
        <v>533</v>
      </c>
      <c r="C15" s="124"/>
      <c r="D15" s="125"/>
      <c r="E15" s="125"/>
      <c r="F15" s="125"/>
      <c r="G15" s="125"/>
      <c r="H15" s="125"/>
      <c r="I15" s="125"/>
      <c r="J15" s="125"/>
      <c r="K15" s="125"/>
      <c r="L15" s="125"/>
      <c r="M15" s="125"/>
      <c r="N15" s="125"/>
      <c r="O15" s="125"/>
      <c r="P15" s="125"/>
      <c r="Q15" s="125"/>
      <c r="R15" s="125"/>
      <c r="S15" s="125"/>
      <c r="T15" s="118">
        <f t="shared" si="0"/>
        <v>0</v>
      </c>
      <c r="U15" s="118">
        <f t="shared" si="1"/>
        <v>0</v>
      </c>
      <c r="V15" s="118">
        <f t="shared" si="2"/>
        <v>0</v>
      </c>
      <c r="W15" s="118">
        <f t="shared" si="3"/>
        <v>0</v>
      </c>
      <c r="X15" s="126"/>
      <c r="Y15" s="126"/>
      <c r="Z15" s="126"/>
      <c r="AA15" s="126"/>
      <c r="AB15" s="126"/>
      <c r="AC15" s="126"/>
      <c r="AD15" s="126"/>
      <c r="AE15" s="126"/>
      <c r="AF15" s="126"/>
      <c r="AG15" s="126"/>
    </row>
    <row r="16" spans="1:33" s="31" customFormat="1" ht="13.5" customHeight="1">
      <c r="A16" s="122">
        <v>9</v>
      </c>
      <c r="B16" s="123" t="s">
        <v>339</v>
      </c>
      <c r="C16" s="124"/>
      <c r="D16" s="125"/>
      <c r="E16" s="125"/>
      <c r="F16" s="125"/>
      <c r="G16" s="125"/>
      <c r="H16" s="125"/>
      <c r="I16" s="125"/>
      <c r="J16" s="125"/>
      <c r="K16" s="125"/>
      <c r="L16" s="125"/>
      <c r="M16" s="125"/>
      <c r="N16" s="125"/>
      <c r="O16" s="125"/>
      <c r="P16" s="125"/>
      <c r="Q16" s="125"/>
      <c r="R16" s="125"/>
      <c r="S16" s="125"/>
      <c r="T16" s="118">
        <f t="shared" si="0"/>
        <v>0</v>
      </c>
      <c r="U16" s="118">
        <f t="shared" si="1"/>
        <v>0</v>
      </c>
      <c r="V16" s="118">
        <f t="shared" si="2"/>
        <v>0</v>
      </c>
      <c r="W16" s="118">
        <f t="shared" si="3"/>
        <v>0</v>
      </c>
      <c r="X16" s="126"/>
      <c r="Y16" s="126"/>
      <c r="Z16" s="126"/>
      <c r="AA16" s="126"/>
      <c r="AB16" s="126"/>
      <c r="AC16" s="126"/>
      <c r="AD16" s="126"/>
      <c r="AE16" s="126"/>
      <c r="AF16" s="126"/>
      <c r="AG16" s="126"/>
    </row>
    <row r="17" spans="1:33" s="129" customFormat="1" ht="18" customHeight="1">
      <c r="A17" s="1022" t="s">
        <v>744</v>
      </c>
      <c r="B17" s="1022"/>
      <c r="C17" s="127">
        <f t="shared" ref="C17:AG17" si="4">SUM(C8:C16)</f>
        <v>0</v>
      </c>
      <c r="D17" s="128">
        <f t="shared" si="4"/>
        <v>0</v>
      </c>
      <c r="E17" s="128">
        <f t="shared" si="4"/>
        <v>0</v>
      </c>
      <c r="F17" s="128">
        <f t="shared" si="4"/>
        <v>0</v>
      </c>
      <c r="G17" s="128">
        <f t="shared" si="4"/>
        <v>0</v>
      </c>
      <c r="H17" s="128">
        <f t="shared" si="4"/>
        <v>0</v>
      </c>
      <c r="I17" s="128">
        <f t="shared" si="4"/>
        <v>0</v>
      </c>
      <c r="J17" s="128">
        <f t="shared" si="4"/>
        <v>0</v>
      </c>
      <c r="K17" s="128">
        <f t="shared" si="4"/>
        <v>0</v>
      </c>
      <c r="L17" s="128">
        <f t="shared" si="4"/>
        <v>0</v>
      </c>
      <c r="M17" s="128">
        <f t="shared" si="4"/>
        <v>0</v>
      </c>
      <c r="N17" s="128">
        <f t="shared" si="4"/>
        <v>0</v>
      </c>
      <c r="O17" s="128">
        <f t="shared" si="4"/>
        <v>0</v>
      </c>
      <c r="P17" s="128">
        <f t="shared" si="4"/>
        <v>0</v>
      </c>
      <c r="Q17" s="128">
        <f t="shared" si="4"/>
        <v>0</v>
      </c>
      <c r="R17" s="128">
        <f t="shared" si="4"/>
        <v>0</v>
      </c>
      <c r="S17" s="128">
        <f t="shared" si="4"/>
        <v>0</v>
      </c>
      <c r="T17" s="127">
        <f t="shared" si="4"/>
        <v>0</v>
      </c>
      <c r="U17" s="127">
        <f t="shared" si="4"/>
        <v>0</v>
      </c>
      <c r="V17" s="127">
        <f t="shared" si="4"/>
        <v>0</v>
      </c>
      <c r="W17" s="127">
        <f t="shared" si="4"/>
        <v>0</v>
      </c>
      <c r="X17" s="127">
        <f t="shared" si="4"/>
        <v>0</v>
      </c>
      <c r="Y17" s="127">
        <f t="shared" si="4"/>
        <v>0</v>
      </c>
      <c r="Z17" s="127">
        <f t="shared" si="4"/>
        <v>0</v>
      </c>
      <c r="AA17" s="127">
        <f t="shared" si="4"/>
        <v>0</v>
      </c>
      <c r="AB17" s="127">
        <f t="shared" si="4"/>
        <v>0</v>
      </c>
      <c r="AC17" s="127">
        <f t="shared" si="4"/>
        <v>0</v>
      </c>
      <c r="AD17" s="127">
        <f t="shared" si="4"/>
        <v>0</v>
      </c>
      <c r="AE17" s="127">
        <f t="shared" si="4"/>
        <v>0</v>
      </c>
      <c r="AF17" s="127">
        <f t="shared" si="4"/>
        <v>0</v>
      </c>
      <c r="AG17" s="127">
        <f t="shared" si="4"/>
        <v>0</v>
      </c>
    </row>
    <row r="18" spans="1:33" s="31" customFormat="1" ht="14.25" customHeight="1">
      <c r="A18" s="122">
        <v>10</v>
      </c>
      <c r="B18" s="123" t="s">
        <v>745</v>
      </c>
      <c r="C18" s="124"/>
      <c r="D18" s="125"/>
      <c r="E18" s="125"/>
      <c r="F18" s="125"/>
      <c r="G18" s="125"/>
      <c r="H18" s="125"/>
      <c r="I18" s="125"/>
      <c r="J18" s="125"/>
      <c r="K18" s="125"/>
      <c r="L18" s="125"/>
      <c r="M18" s="125"/>
      <c r="N18" s="125"/>
      <c r="O18" s="125"/>
      <c r="P18" s="125"/>
      <c r="Q18" s="125"/>
      <c r="R18" s="125"/>
      <c r="S18" s="125"/>
      <c r="T18" s="118">
        <f>SUM(D18:G18)</f>
        <v>0</v>
      </c>
      <c r="U18" s="118">
        <f t="shared" si="1"/>
        <v>0</v>
      </c>
      <c r="V18" s="118">
        <f t="shared" si="2"/>
        <v>0</v>
      </c>
      <c r="W18" s="118">
        <f t="shared" si="3"/>
        <v>0</v>
      </c>
      <c r="X18" s="126"/>
      <c r="Y18" s="126"/>
      <c r="Z18" s="126"/>
      <c r="AA18" s="126"/>
      <c r="AB18" s="126"/>
      <c r="AC18" s="126"/>
      <c r="AD18" s="126"/>
      <c r="AE18" s="126"/>
      <c r="AF18" s="126"/>
      <c r="AG18" s="126"/>
    </row>
    <row r="19" spans="1:33" s="31" customFormat="1" ht="30" customHeight="1">
      <c r="A19" s="122">
        <v>11</v>
      </c>
      <c r="B19" s="123" t="s">
        <v>746</v>
      </c>
      <c r="C19" s="124"/>
      <c r="D19" s="125"/>
      <c r="E19" s="125"/>
      <c r="F19" s="125"/>
      <c r="G19" s="125"/>
      <c r="H19" s="125"/>
      <c r="I19" s="125"/>
      <c r="J19" s="125"/>
      <c r="K19" s="125"/>
      <c r="L19" s="125"/>
      <c r="M19" s="125"/>
      <c r="N19" s="125"/>
      <c r="O19" s="125"/>
      <c r="P19" s="125"/>
      <c r="Q19" s="125"/>
      <c r="R19" s="125"/>
      <c r="S19" s="125"/>
      <c r="T19" s="118">
        <f>SUM(D19:G19)</f>
        <v>0</v>
      </c>
      <c r="U19" s="118">
        <f t="shared" si="1"/>
        <v>0</v>
      </c>
      <c r="V19" s="118">
        <f t="shared" si="2"/>
        <v>0</v>
      </c>
      <c r="W19" s="118">
        <f t="shared" si="3"/>
        <v>0</v>
      </c>
      <c r="X19" s="126"/>
      <c r="Y19" s="126"/>
      <c r="Z19" s="126"/>
      <c r="AA19" s="126"/>
      <c r="AB19" s="126"/>
      <c r="AC19" s="126"/>
      <c r="AD19" s="126"/>
      <c r="AE19" s="126"/>
      <c r="AF19" s="126"/>
      <c r="AG19" s="126"/>
    </row>
    <row r="20" spans="1:33" s="31" customFormat="1" ht="14.25" customHeight="1">
      <c r="A20" s="122">
        <v>12</v>
      </c>
      <c r="B20" s="123" t="s">
        <v>747</v>
      </c>
      <c r="C20" s="124"/>
      <c r="D20" s="125"/>
      <c r="E20" s="125"/>
      <c r="F20" s="125"/>
      <c r="G20" s="125"/>
      <c r="H20" s="125"/>
      <c r="I20" s="125"/>
      <c r="J20" s="125"/>
      <c r="K20" s="125"/>
      <c r="L20" s="125"/>
      <c r="M20" s="125"/>
      <c r="N20" s="125"/>
      <c r="O20" s="125"/>
      <c r="P20" s="125"/>
      <c r="Q20" s="125"/>
      <c r="R20" s="125"/>
      <c r="S20" s="125"/>
      <c r="T20" s="118">
        <f>SUM(D20:G20)</f>
        <v>0</v>
      </c>
      <c r="U20" s="118">
        <f t="shared" si="1"/>
        <v>0</v>
      </c>
      <c r="V20" s="118">
        <f t="shared" si="2"/>
        <v>0</v>
      </c>
      <c r="W20" s="118">
        <f t="shared" si="3"/>
        <v>0</v>
      </c>
      <c r="X20" s="126"/>
      <c r="Y20" s="126"/>
      <c r="Z20" s="126"/>
      <c r="AA20" s="126"/>
      <c r="AB20" s="126"/>
      <c r="AC20" s="126"/>
      <c r="AD20" s="126"/>
      <c r="AE20" s="126"/>
      <c r="AF20" s="126"/>
      <c r="AG20" s="126"/>
    </row>
    <row r="21" spans="1:33" s="31" customFormat="1" ht="59.25" customHeight="1">
      <c r="A21" s="122">
        <v>13</v>
      </c>
      <c r="B21" s="123" t="s">
        <v>748</v>
      </c>
      <c r="C21" s="124"/>
      <c r="D21" s="125"/>
      <c r="E21" s="125"/>
      <c r="F21" s="125"/>
      <c r="G21" s="125"/>
      <c r="H21" s="125"/>
      <c r="I21" s="125"/>
      <c r="J21" s="125"/>
      <c r="K21" s="125"/>
      <c r="L21" s="125"/>
      <c r="M21" s="125"/>
      <c r="N21" s="125"/>
      <c r="O21" s="125"/>
      <c r="P21" s="125"/>
      <c r="Q21" s="125"/>
      <c r="R21" s="125"/>
      <c r="S21" s="125"/>
      <c r="T21" s="118">
        <f>SUM(D21:G21)</f>
        <v>0</v>
      </c>
      <c r="U21" s="118">
        <f t="shared" si="1"/>
        <v>0</v>
      </c>
      <c r="V21" s="118">
        <f t="shared" si="2"/>
        <v>0</v>
      </c>
      <c r="W21" s="118">
        <f t="shared" si="3"/>
        <v>0</v>
      </c>
      <c r="X21" s="126"/>
      <c r="Y21" s="126"/>
      <c r="Z21" s="126"/>
      <c r="AA21" s="126"/>
      <c r="AB21" s="126"/>
      <c r="AC21" s="126"/>
      <c r="AD21" s="126"/>
      <c r="AE21" s="126"/>
      <c r="AF21" s="126"/>
      <c r="AG21" s="126"/>
    </row>
    <row r="22" spans="1:33" s="31" customFormat="1" ht="15" customHeight="1">
      <c r="A22" s="1022" t="s">
        <v>749</v>
      </c>
      <c r="B22" s="1022"/>
      <c r="C22" s="127">
        <f t="shared" ref="C22:AG22" si="5">SUM(C18:C21)</f>
        <v>0</v>
      </c>
      <c r="D22" s="128">
        <f t="shared" si="5"/>
        <v>0</v>
      </c>
      <c r="E22" s="128">
        <f t="shared" si="5"/>
        <v>0</v>
      </c>
      <c r="F22" s="128">
        <f t="shared" si="5"/>
        <v>0</v>
      </c>
      <c r="G22" s="128">
        <f t="shared" si="5"/>
        <v>0</v>
      </c>
      <c r="H22" s="128">
        <f t="shared" si="5"/>
        <v>0</v>
      </c>
      <c r="I22" s="128">
        <f t="shared" si="5"/>
        <v>0</v>
      </c>
      <c r="J22" s="128">
        <f t="shared" si="5"/>
        <v>0</v>
      </c>
      <c r="K22" s="128">
        <f t="shared" si="5"/>
        <v>0</v>
      </c>
      <c r="L22" s="128">
        <f t="shared" si="5"/>
        <v>0</v>
      </c>
      <c r="M22" s="128">
        <f t="shared" si="5"/>
        <v>0</v>
      </c>
      <c r="N22" s="128">
        <f t="shared" si="5"/>
        <v>0</v>
      </c>
      <c r="O22" s="128">
        <f t="shared" si="5"/>
        <v>0</v>
      </c>
      <c r="P22" s="128">
        <f t="shared" si="5"/>
        <v>0</v>
      </c>
      <c r="Q22" s="128">
        <f t="shared" si="5"/>
        <v>0</v>
      </c>
      <c r="R22" s="128">
        <f t="shared" si="5"/>
        <v>0</v>
      </c>
      <c r="S22" s="128">
        <f t="shared" si="5"/>
        <v>0</v>
      </c>
      <c r="T22" s="127">
        <f t="shared" si="5"/>
        <v>0</v>
      </c>
      <c r="U22" s="127">
        <f t="shared" si="5"/>
        <v>0</v>
      </c>
      <c r="V22" s="127">
        <f t="shared" si="5"/>
        <v>0</v>
      </c>
      <c r="W22" s="127">
        <f t="shared" si="5"/>
        <v>0</v>
      </c>
      <c r="X22" s="127">
        <f t="shared" si="5"/>
        <v>0</v>
      </c>
      <c r="Y22" s="127">
        <f t="shared" si="5"/>
        <v>0</v>
      </c>
      <c r="Z22" s="127">
        <f t="shared" si="5"/>
        <v>0</v>
      </c>
      <c r="AA22" s="127">
        <f t="shared" si="5"/>
        <v>0</v>
      </c>
      <c r="AB22" s="127">
        <f t="shared" si="5"/>
        <v>0</v>
      </c>
      <c r="AC22" s="127">
        <f t="shared" si="5"/>
        <v>0</v>
      </c>
      <c r="AD22" s="127">
        <f t="shared" si="5"/>
        <v>0</v>
      </c>
      <c r="AE22" s="127">
        <f t="shared" si="5"/>
        <v>0</v>
      </c>
      <c r="AF22" s="127">
        <f t="shared" si="5"/>
        <v>0</v>
      </c>
      <c r="AG22" s="127">
        <f t="shared" si="5"/>
        <v>0</v>
      </c>
    </row>
    <row r="23" spans="1:33" s="31" customFormat="1" ht="15" customHeight="1">
      <c r="A23" s="130">
        <v>14</v>
      </c>
      <c r="B23" s="131" t="s">
        <v>750</v>
      </c>
      <c r="C23" s="132"/>
      <c r="D23" s="133"/>
      <c r="E23" s="133"/>
      <c r="F23" s="133"/>
      <c r="G23" s="133"/>
      <c r="H23" s="133"/>
      <c r="I23" s="133"/>
      <c r="J23" s="133"/>
      <c r="K23" s="133"/>
      <c r="L23" s="133"/>
      <c r="M23" s="133"/>
      <c r="N23" s="133"/>
      <c r="O23" s="133"/>
      <c r="P23" s="133"/>
      <c r="Q23" s="133"/>
      <c r="R23" s="133"/>
      <c r="S23" s="133"/>
      <c r="T23" s="127">
        <f t="shared" ref="T23:W24" si="6">SUM(T19:T22)</f>
        <v>0</v>
      </c>
      <c r="U23" s="127">
        <f t="shared" si="6"/>
        <v>0</v>
      </c>
      <c r="V23" s="127">
        <f t="shared" si="6"/>
        <v>0</v>
      </c>
      <c r="W23" s="127">
        <f t="shared" si="6"/>
        <v>0</v>
      </c>
      <c r="X23" s="132"/>
      <c r="Y23" s="132"/>
      <c r="Z23" s="132"/>
      <c r="AA23" s="132"/>
      <c r="AB23" s="132"/>
      <c r="AC23" s="132"/>
      <c r="AD23" s="132"/>
      <c r="AE23" s="132"/>
      <c r="AF23" s="132"/>
      <c r="AG23" s="132"/>
    </row>
    <row r="24" spans="1:33" s="31" customFormat="1" ht="15" customHeight="1">
      <c r="A24" s="1021" t="s">
        <v>751</v>
      </c>
      <c r="B24" s="1021"/>
      <c r="C24" s="127">
        <f t="shared" ref="C24:S24" si="7">C23+C22+C17</f>
        <v>0</v>
      </c>
      <c r="D24" s="128">
        <f t="shared" si="7"/>
        <v>0</v>
      </c>
      <c r="E24" s="128">
        <f t="shared" si="7"/>
        <v>0</v>
      </c>
      <c r="F24" s="128">
        <f t="shared" si="7"/>
        <v>0</v>
      </c>
      <c r="G24" s="128">
        <f t="shared" si="7"/>
        <v>0</v>
      </c>
      <c r="H24" s="128">
        <f t="shared" si="7"/>
        <v>0</v>
      </c>
      <c r="I24" s="128">
        <f t="shared" si="7"/>
        <v>0</v>
      </c>
      <c r="J24" s="128">
        <f t="shared" si="7"/>
        <v>0</v>
      </c>
      <c r="K24" s="128">
        <f t="shared" si="7"/>
        <v>0</v>
      </c>
      <c r="L24" s="128">
        <f t="shared" si="7"/>
        <v>0</v>
      </c>
      <c r="M24" s="128">
        <f t="shared" si="7"/>
        <v>0</v>
      </c>
      <c r="N24" s="128">
        <f t="shared" si="7"/>
        <v>0</v>
      </c>
      <c r="O24" s="128">
        <f t="shared" si="7"/>
        <v>0</v>
      </c>
      <c r="P24" s="128">
        <f t="shared" si="7"/>
        <v>0</v>
      </c>
      <c r="Q24" s="128">
        <f t="shared" si="7"/>
        <v>0</v>
      </c>
      <c r="R24" s="128">
        <f t="shared" si="7"/>
        <v>0</v>
      </c>
      <c r="S24" s="128">
        <f t="shared" si="7"/>
        <v>0</v>
      </c>
      <c r="T24" s="127">
        <f t="shared" si="6"/>
        <v>0</v>
      </c>
      <c r="U24" s="127">
        <f t="shared" si="6"/>
        <v>0</v>
      </c>
      <c r="V24" s="127">
        <f t="shared" si="6"/>
        <v>0</v>
      </c>
      <c r="W24" s="127">
        <f t="shared" si="6"/>
        <v>0</v>
      </c>
      <c r="X24" s="127">
        <f t="shared" ref="X24:AG24" si="8">X23+X22+X17</f>
        <v>0</v>
      </c>
      <c r="Y24" s="127">
        <f t="shared" si="8"/>
        <v>0</v>
      </c>
      <c r="Z24" s="127">
        <f t="shared" si="8"/>
        <v>0</v>
      </c>
      <c r="AA24" s="127">
        <f t="shared" si="8"/>
        <v>0</v>
      </c>
      <c r="AB24" s="127">
        <f t="shared" si="8"/>
        <v>0</v>
      </c>
      <c r="AC24" s="127">
        <f t="shared" si="8"/>
        <v>0</v>
      </c>
      <c r="AD24" s="127">
        <f t="shared" si="8"/>
        <v>0</v>
      </c>
      <c r="AE24" s="127">
        <f t="shared" si="8"/>
        <v>0</v>
      </c>
      <c r="AF24" s="127">
        <f t="shared" si="8"/>
        <v>0</v>
      </c>
      <c r="AG24" s="127">
        <f t="shared" si="8"/>
        <v>0</v>
      </c>
    </row>
    <row r="25" spans="1:33" s="31" customFormat="1" ht="18" customHeight="1">
      <c r="A25" s="134"/>
      <c r="B25" s="1028" t="s">
        <v>752</v>
      </c>
      <c r="C25" s="1029"/>
      <c r="D25" s="1029"/>
      <c r="E25" s="1029"/>
      <c r="F25" s="1029"/>
      <c r="G25" s="1029"/>
      <c r="H25" s="1029"/>
      <c r="I25" s="1029"/>
      <c r="J25" s="1029"/>
      <c r="K25" s="1029"/>
      <c r="L25" s="1029"/>
      <c r="M25" s="1029"/>
      <c r="N25" s="1029"/>
      <c r="O25" s="1029"/>
      <c r="P25" s="1029"/>
      <c r="Q25" s="1029"/>
      <c r="R25" s="1029"/>
      <c r="S25" s="1029"/>
      <c r="T25" s="1029"/>
      <c r="U25" s="1029"/>
      <c r="V25" s="1029"/>
      <c r="W25" s="1030"/>
      <c r="X25" s="121"/>
      <c r="Y25" s="121"/>
      <c r="Z25" s="121"/>
      <c r="AA25" s="121"/>
      <c r="AB25" s="121"/>
      <c r="AC25" s="121"/>
      <c r="AD25" s="121"/>
      <c r="AE25" s="121"/>
      <c r="AF25" s="121"/>
      <c r="AG25" s="121"/>
    </row>
    <row r="26" spans="1:33" s="31" customFormat="1" ht="26.25" customHeight="1">
      <c r="A26" s="122">
        <v>1</v>
      </c>
      <c r="B26" s="123" t="s">
        <v>535</v>
      </c>
      <c r="C26" s="124"/>
      <c r="D26" s="125"/>
      <c r="E26" s="125"/>
      <c r="F26" s="125"/>
      <c r="G26" s="125"/>
      <c r="H26" s="125"/>
      <c r="I26" s="125"/>
      <c r="J26" s="125"/>
      <c r="K26" s="125"/>
      <c r="L26" s="125"/>
      <c r="M26" s="125"/>
      <c r="N26" s="125"/>
      <c r="O26" s="125"/>
      <c r="P26" s="125"/>
      <c r="Q26" s="125"/>
      <c r="R26" s="125"/>
      <c r="S26" s="125"/>
      <c r="T26" s="118">
        <f>SUM(D26:G26)</f>
        <v>0</v>
      </c>
      <c r="U26" s="118">
        <f>SUM(H26:K26)</f>
        <v>0</v>
      </c>
      <c r="V26" s="118">
        <f>SUM(L26:O26)</f>
        <v>0</v>
      </c>
      <c r="W26" s="118">
        <f>SUM(P26:S26)</f>
        <v>0</v>
      </c>
      <c r="X26" s="126"/>
      <c r="Y26" s="126"/>
      <c r="Z26" s="126"/>
      <c r="AA26" s="126"/>
      <c r="AB26" s="126"/>
      <c r="AC26" s="126"/>
      <c r="AD26" s="126"/>
      <c r="AE26" s="126"/>
      <c r="AF26" s="126"/>
      <c r="AG26" s="126"/>
    </row>
    <row r="27" spans="1:33" s="31" customFormat="1" ht="18" customHeight="1">
      <c r="A27" s="122">
        <v>2</v>
      </c>
      <c r="B27" s="123" t="s">
        <v>753</v>
      </c>
      <c r="C27" s="124"/>
      <c r="D27" s="125"/>
      <c r="E27" s="125"/>
      <c r="F27" s="125"/>
      <c r="G27" s="125"/>
      <c r="H27" s="125"/>
      <c r="I27" s="125"/>
      <c r="J27" s="125"/>
      <c r="K27" s="125"/>
      <c r="L27" s="125"/>
      <c r="M27" s="125"/>
      <c r="N27" s="125"/>
      <c r="O27" s="125"/>
      <c r="P27" s="125"/>
      <c r="Q27" s="125"/>
      <c r="R27" s="125"/>
      <c r="S27" s="125"/>
      <c r="T27" s="118">
        <f>SUM(D27:G27)</f>
        <v>0</v>
      </c>
      <c r="U27" s="118">
        <f t="shared" si="1"/>
        <v>0</v>
      </c>
      <c r="V27" s="118">
        <f t="shared" si="2"/>
        <v>0</v>
      </c>
      <c r="W27" s="118">
        <f t="shared" si="3"/>
        <v>0</v>
      </c>
      <c r="X27" s="126"/>
      <c r="Y27" s="126"/>
      <c r="Z27" s="126"/>
      <c r="AA27" s="126"/>
      <c r="AB27" s="126"/>
      <c r="AC27" s="126"/>
      <c r="AD27" s="126"/>
      <c r="AE27" s="126"/>
      <c r="AF27" s="126"/>
      <c r="AG27" s="126"/>
    </row>
    <row r="28" spans="1:33" s="31" customFormat="1" ht="14.25" customHeight="1">
      <c r="A28" s="122">
        <v>3</v>
      </c>
      <c r="B28" s="123" t="s">
        <v>754</v>
      </c>
      <c r="C28" s="124"/>
      <c r="D28" s="125"/>
      <c r="E28" s="125"/>
      <c r="F28" s="125"/>
      <c r="G28" s="125"/>
      <c r="H28" s="125"/>
      <c r="I28" s="125"/>
      <c r="J28" s="125"/>
      <c r="K28" s="125"/>
      <c r="L28" s="125"/>
      <c r="M28" s="125"/>
      <c r="N28" s="125"/>
      <c r="O28" s="125"/>
      <c r="P28" s="125"/>
      <c r="Q28" s="125"/>
      <c r="R28" s="125"/>
      <c r="S28" s="125"/>
      <c r="T28" s="118">
        <f>SUM(D28:G28)</f>
        <v>0</v>
      </c>
      <c r="U28" s="118">
        <f t="shared" si="1"/>
        <v>0</v>
      </c>
      <c r="V28" s="118">
        <f t="shared" si="2"/>
        <v>0</v>
      </c>
      <c r="W28" s="118">
        <f t="shared" si="3"/>
        <v>0</v>
      </c>
      <c r="X28" s="126"/>
      <c r="Y28" s="126"/>
      <c r="Z28" s="126"/>
      <c r="AA28" s="126"/>
      <c r="AB28" s="126"/>
      <c r="AC28" s="126"/>
      <c r="AD28" s="126"/>
      <c r="AE28" s="126"/>
      <c r="AF28" s="126"/>
      <c r="AG28" s="126"/>
    </row>
    <row r="29" spans="1:33" s="31" customFormat="1" ht="14.25" customHeight="1">
      <c r="A29" s="122">
        <v>4</v>
      </c>
      <c r="B29" s="123" t="s">
        <v>537</v>
      </c>
      <c r="C29" s="124"/>
      <c r="D29" s="125"/>
      <c r="E29" s="125"/>
      <c r="F29" s="125"/>
      <c r="G29" s="125"/>
      <c r="H29" s="125"/>
      <c r="I29" s="125"/>
      <c r="J29" s="125"/>
      <c r="K29" s="125"/>
      <c r="L29" s="125"/>
      <c r="M29" s="125"/>
      <c r="N29" s="125"/>
      <c r="O29" s="125"/>
      <c r="P29" s="125"/>
      <c r="Q29" s="125"/>
      <c r="R29" s="125"/>
      <c r="S29" s="125"/>
      <c r="T29" s="118">
        <f>SUM(D29:G29)</f>
        <v>0</v>
      </c>
      <c r="U29" s="118">
        <f t="shared" si="1"/>
        <v>0</v>
      </c>
      <c r="V29" s="118">
        <f t="shared" si="2"/>
        <v>0</v>
      </c>
      <c r="W29" s="118">
        <f t="shared" si="3"/>
        <v>0</v>
      </c>
      <c r="X29" s="126"/>
      <c r="Y29" s="126"/>
      <c r="Z29" s="126"/>
      <c r="AA29" s="126"/>
      <c r="AB29" s="126"/>
      <c r="AC29" s="126"/>
      <c r="AD29" s="126"/>
      <c r="AE29" s="126"/>
      <c r="AF29" s="126"/>
      <c r="AG29" s="126"/>
    </row>
    <row r="30" spans="1:33" s="31" customFormat="1" ht="14.25" customHeight="1">
      <c r="A30" s="1022" t="s">
        <v>534</v>
      </c>
      <c r="B30" s="1022" t="s">
        <v>534</v>
      </c>
      <c r="C30" s="127">
        <f>SUM(C26:C29)</f>
        <v>0</v>
      </c>
      <c r="D30" s="128">
        <f t="shared" ref="D30:S30" si="9">SUM(D26:D29)</f>
        <v>0</v>
      </c>
      <c r="E30" s="128">
        <f t="shared" si="9"/>
        <v>0</v>
      </c>
      <c r="F30" s="128">
        <f t="shared" si="9"/>
        <v>0</v>
      </c>
      <c r="G30" s="128">
        <f t="shared" si="9"/>
        <v>0</v>
      </c>
      <c r="H30" s="128">
        <f t="shared" si="9"/>
        <v>0</v>
      </c>
      <c r="I30" s="128">
        <f t="shared" si="9"/>
        <v>0</v>
      </c>
      <c r="J30" s="128">
        <f t="shared" si="9"/>
        <v>0</v>
      </c>
      <c r="K30" s="128">
        <f t="shared" si="9"/>
        <v>0</v>
      </c>
      <c r="L30" s="128">
        <f t="shared" si="9"/>
        <v>0</v>
      </c>
      <c r="M30" s="128">
        <f t="shared" si="9"/>
        <v>0</v>
      </c>
      <c r="N30" s="128">
        <f t="shared" si="9"/>
        <v>0</v>
      </c>
      <c r="O30" s="128">
        <f t="shared" si="9"/>
        <v>0</v>
      </c>
      <c r="P30" s="128">
        <f t="shared" si="9"/>
        <v>0</v>
      </c>
      <c r="Q30" s="128">
        <f t="shared" si="9"/>
        <v>0</v>
      </c>
      <c r="R30" s="128">
        <f t="shared" si="9"/>
        <v>0</v>
      </c>
      <c r="S30" s="128">
        <f t="shared" si="9"/>
        <v>0</v>
      </c>
      <c r="T30" s="127">
        <f>SUM(T26:T29)</f>
        <v>0</v>
      </c>
      <c r="U30" s="127">
        <f t="shared" ref="U30:AF30" si="10">SUM(U26:U29)</f>
        <v>0</v>
      </c>
      <c r="V30" s="127">
        <f t="shared" si="10"/>
        <v>0</v>
      </c>
      <c r="W30" s="127">
        <f t="shared" si="10"/>
        <v>0</v>
      </c>
      <c r="X30" s="127">
        <f t="shared" si="10"/>
        <v>0</v>
      </c>
      <c r="Y30" s="127">
        <f t="shared" si="10"/>
        <v>0</v>
      </c>
      <c r="Z30" s="127">
        <f t="shared" si="10"/>
        <v>0</v>
      </c>
      <c r="AA30" s="127">
        <f t="shared" si="10"/>
        <v>0</v>
      </c>
      <c r="AB30" s="127">
        <f t="shared" si="10"/>
        <v>0</v>
      </c>
      <c r="AC30" s="127">
        <f t="shared" si="10"/>
        <v>0</v>
      </c>
      <c r="AD30" s="127">
        <f t="shared" si="10"/>
        <v>0</v>
      </c>
      <c r="AE30" s="127">
        <f t="shared" si="10"/>
        <v>0</v>
      </c>
      <c r="AF30" s="127">
        <f t="shared" si="10"/>
        <v>0</v>
      </c>
      <c r="AG30" s="127">
        <f>SUM(AG26:AG29)</f>
        <v>0</v>
      </c>
    </row>
    <row r="31" spans="1:33" s="31" customFormat="1" ht="14.25" customHeight="1">
      <c r="A31" s="122">
        <v>5</v>
      </c>
      <c r="B31" s="123" t="s">
        <v>755</v>
      </c>
      <c r="C31" s="124"/>
      <c r="D31" s="125"/>
      <c r="E31" s="125"/>
      <c r="F31" s="125"/>
      <c r="G31" s="125"/>
      <c r="H31" s="125"/>
      <c r="I31" s="125"/>
      <c r="J31" s="125"/>
      <c r="K31" s="125"/>
      <c r="L31" s="125"/>
      <c r="M31" s="125"/>
      <c r="N31" s="125"/>
      <c r="O31" s="125"/>
      <c r="P31" s="125"/>
      <c r="Q31" s="125"/>
      <c r="R31" s="125"/>
      <c r="S31" s="125"/>
      <c r="T31" s="118">
        <f>SUM(D31:G31)</f>
        <v>0</v>
      </c>
      <c r="U31" s="118">
        <f t="shared" si="1"/>
        <v>0</v>
      </c>
      <c r="V31" s="118">
        <f t="shared" si="2"/>
        <v>0</v>
      </c>
      <c r="W31" s="118">
        <f t="shared" si="3"/>
        <v>0</v>
      </c>
      <c r="X31" s="126"/>
      <c r="Y31" s="126"/>
      <c r="Z31" s="126"/>
      <c r="AA31" s="126"/>
      <c r="AB31" s="126"/>
      <c r="AC31" s="126"/>
      <c r="AD31" s="126"/>
      <c r="AE31" s="126"/>
      <c r="AF31" s="126"/>
      <c r="AG31" s="126"/>
    </row>
    <row r="32" spans="1:33" s="31" customFormat="1" ht="24.75" customHeight="1">
      <c r="A32" s="122">
        <v>6</v>
      </c>
      <c r="B32" s="123" t="s">
        <v>756</v>
      </c>
      <c r="C32" s="135">
        <f>C31*22.537%</f>
        <v>0</v>
      </c>
      <c r="D32" s="136">
        <f t="shared" ref="D32:S32" si="11">D31*22.537%</f>
        <v>0</v>
      </c>
      <c r="E32" s="136">
        <f t="shared" si="11"/>
        <v>0</v>
      </c>
      <c r="F32" s="136">
        <f t="shared" si="11"/>
        <v>0</v>
      </c>
      <c r="G32" s="136">
        <f t="shared" si="11"/>
        <v>0</v>
      </c>
      <c r="H32" s="136">
        <f t="shared" si="11"/>
        <v>0</v>
      </c>
      <c r="I32" s="136">
        <f t="shared" si="11"/>
        <v>0</v>
      </c>
      <c r="J32" s="136">
        <f t="shared" si="11"/>
        <v>0</v>
      </c>
      <c r="K32" s="136">
        <f t="shared" si="11"/>
        <v>0</v>
      </c>
      <c r="L32" s="136">
        <f t="shared" si="11"/>
        <v>0</v>
      </c>
      <c r="M32" s="136">
        <f t="shared" si="11"/>
        <v>0</v>
      </c>
      <c r="N32" s="136">
        <f t="shared" si="11"/>
        <v>0</v>
      </c>
      <c r="O32" s="136">
        <f t="shared" si="11"/>
        <v>0</v>
      </c>
      <c r="P32" s="136">
        <f t="shared" si="11"/>
        <v>0</v>
      </c>
      <c r="Q32" s="136">
        <f t="shared" si="11"/>
        <v>0</v>
      </c>
      <c r="R32" s="136">
        <f t="shared" si="11"/>
        <v>0</v>
      </c>
      <c r="S32" s="136">
        <f t="shared" si="11"/>
        <v>0</v>
      </c>
      <c r="T32" s="135">
        <f>T31*22.537%</f>
        <v>0</v>
      </c>
      <c r="U32" s="135">
        <f t="shared" ref="U32:AG32" si="12">U31*22.537%</f>
        <v>0</v>
      </c>
      <c r="V32" s="135">
        <f t="shared" si="12"/>
        <v>0</v>
      </c>
      <c r="W32" s="135">
        <f t="shared" si="12"/>
        <v>0</v>
      </c>
      <c r="X32" s="135">
        <f t="shared" si="12"/>
        <v>0</v>
      </c>
      <c r="Y32" s="135">
        <f t="shared" si="12"/>
        <v>0</v>
      </c>
      <c r="Z32" s="135">
        <f t="shared" si="12"/>
        <v>0</v>
      </c>
      <c r="AA32" s="135">
        <f t="shared" si="12"/>
        <v>0</v>
      </c>
      <c r="AB32" s="135">
        <f t="shared" si="12"/>
        <v>0</v>
      </c>
      <c r="AC32" s="135">
        <f t="shared" si="12"/>
        <v>0</v>
      </c>
      <c r="AD32" s="135">
        <f t="shared" si="12"/>
        <v>0</v>
      </c>
      <c r="AE32" s="135">
        <f t="shared" si="12"/>
        <v>0</v>
      </c>
      <c r="AF32" s="135">
        <f t="shared" si="12"/>
        <v>0</v>
      </c>
      <c r="AG32" s="135">
        <f t="shared" si="12"/>
        <v>0</v>
      </c>
    </row>
    <row r="33" spans="1:33" s="31" customFormat="1" ht="14.25" customHeight="1">
      <c r="A33" s="1022" t="s">
        <v>757</v>
      </c>
      <c r="B33" s="1022"/>
      <c r="C33" s="127">
        <f>SUM(C31:C32)</f>
        <v>0</v>
      </c>
      <c r="D33" s="128">
        <f t="shared" ref="D33:S33" si="13">SUM(D31:D32)</f>
        <v>0</v>
      </c>
      <c r="E33" s="128">
        <f t="shared" si="13"/>
        <v>0</v>
      </c>
      <c r="F33" s="128">
        <f t="shared" si="13"/>
        <v>0</v>
      </c>
      <c r="G33" s="128">
        <f t="shared" si="13"/>
        <v>0</v>
      </c>
      <c r="H33" s="128">
        <f t="shared" si="13"/>
        <v>0</v>
      </c>
      <c r="I33" s="128">
        <f t="shared" si="13"/>
        <v>0</v>
      </c>
      <c r="J33" s="128">
        <f t="shared" si="13"/>
        <v>0</v>
      </c>
      <c r="K33" s="128">
        <f t="shared" si="13"/>
        <v>0</v>
      </c>
      <c r="L33" s="128">
        <f t="shared" si="13"/>
        <v>0</v>
      </c>
      <c r="M33" s="128">
        <f t="shared" si="13"/>
        <v>0</v>
      </c>
      <c r="N33" s="128">
        <f t="shared" si="13"/>
        <v>0</v>
      </c>
      <c r="O33" s="128">
        <f t="shared" si="13"/>
        <v>0</v>
      </c>
      <c r="P33" s="128">
        <f t="shared" si="13"/>
        <v>0</v>
      </c>
      <c r="Q33" s="128">
        <f t="shared" si="13"/>
        <v>0</v>
      </c>
      <c r="R33" s="128">
        <f t="shared" si="13"/>
        <v>0</v>
      </c>
      <c r="S33" s="128">
        <f t="shared" si="13"/>
        <v>0</v>
      </c>
      <c r="T33" s="127">
        <f t="shared" ref="T33:Y33" si="14">SUM(T31:T32)</f>
        <v>0</v>
      </c>
      <c r="U33" s="127">
        <f t="shared" si="14"/>
        <v>0</v>
      </c>
      <c r="V33" s="127">
        <f t="shared" si="14"/>
        <v>0</v>
      </c>
      <c r="W33" s="127">
        <f t="shared" si="14"/>
        <v>0</v>
      </c>
      <c r="X33" s="127">
        <f t="shared" si="14"/>
        <v>0</v>
      </c>
      <c r="Y33" s="127">
        <f t="shared" si="14"/>
        <v>0</v>
      </c>
      <c r="Z33" s="127">
        <f t="shared" ref="Z33:AF33" si="15">SUM(Z31:Z32)</f>
        <v>0</v>
      </c>
      <c r="AA33" s="127">
        <f t="shared" si="15"/>
        <v>0</v>
      </c>
      <c r="AB33" s="127">
        <f t="shared" si="15"/>
        <v>0</v>
      </c>
      <c r="AC33" s="127">
        <f t="shared" si="15"/>
        <v>0</v>
      </c>
      <c r="AD33" s="127">
        <f t="shared" si="15"/>
        <v>0</v>
      </c>
      <c r="AE33" s="127">
        <f t="shared" si="15"/>
        <v>0</v>
      </c>
      <c r="AF33" s="127">
        <f t="shared" si="15"/>
        <v>0</v>
      </c>
      <c r="AG33" s="127">
        <f>SUM(AG31:AG32)</f>
        <v>0</v>
      </c>
    </row>
    <row r="34" spans="1:33" s="31" customFormat="1" ht="39.75" customHeight="1">
      <c r="A34" s="122">
        <v>7</v>
      </c>
      <c r="B34" s="123" t="s">
        <v>758</v>
      </c>
      <c r="C34" s="124"/>
      <c r="D34" s="125"/>
      <c r="E34" s="125"/>
      <c r="F34" s="125"/>
      <c r="G34" s="125"/>
      <c r="H34" s="125"/>
      <c r="I34" s="125"/>
      <c r="J34" s="125"/>
      <c r="K34" s="125"/>
      <c r="L34" s="125"/>
      <c r="M34" s="125"/>
      <c r="N34" s="125"/>
      <c r="O34" s="125"/>
      <c r="P34" s="125"/>
      <c r="Q34" s="125"/>
      <c r="R34" s="125"/>
      <c r="S34" s="125"/>
      <c r="T34" s="118">
        <f>SUM(D34:G34)</f>
        <v>0</v>
      </c>
      <c r="U34" s="118">
        <f t="shared" si="1"/>
        <v>0</v>
      </c>
      <c r="V34" s="118">
        <f t="shared" si="2"/>
        <v>0</v>
      </c>
      <c r="W34" s="118">
        <f t="shared" si="3"/>
        <v>0</v>
      </c>
      <c r="X34" s="126"/>
      <c r="Y34" s="126"/>
      <c r="Z34" s="126"/>
      <c r="AA34" s="126"/>
      <c r="AB34" s="126"/>
      <c r="AC34" s="126"/>
      <c r="AD34" s="126"/>
      <c r="AE34" s="126"/>
      <c r="AF34" s="126"/>
      <c r="AG34" s="126"/>
    </row>
    <row r="35" spans="1:33" s="31" customFormat="1" ht="15" customHeight="1">
      <c r="A35" s="122">
        <v>8</v>
      </c>
      <c r="B35" s="123" t="s">
        <v>759</v>
      </c>
      <c r="C35" s="124"/>
      <c r="D35" s="125"/>
      <c r="E35" s="125"/>
      <c r="F35" s="125"/>
      <c r="G35" s="125"/>
      <c r="H35" s="125"/>
      <c r="I35" s="125"/>
      <c r="J35" s="125"/>
      <c r="K35" s="125"/>
      <c r="L35" s="125"/>
      <c r="M35" s="125"/>
      <c r="N35" s="125"/>
      <c r="O35" s="125"/>
      <c r="P35" s="125"/>
      <c r="Q35" s="125"/>
      <c r="R35" s="125"/>
      <c r="S35" s="125"/>
      <c r="T35" s="118">
        <f>SUM(D35:G35)</f>
        <v>0</v>
      </c>
      <c r="U35" s="118">
        <f>SUM(H35:K35)</f>
        <v>0</v>
      </c>
      <c r="V35" s="118">
        <f>SUM(L35:O35)</f>
        <v>0</v>
      </c>
      <c r="W35" s="118">
        <f>SUM(P35:S35)</f>
        <v>0</v>
      </c>
      <c r="X35" s="126"/>
      <c r="Y35" s="126"/>
      <c r="Z35" s="126"/>
      <c r="AA35" s="126"/>
      <c r="AB35" s="126"/>
      <c r="AC35" s="126"/>
      <c r="AD35" s="126"/>
      <c r="AE35" s="126"/>
      <c r="AF35" s="126"/>
      <c r="AG35" s="126"/>
    </row>
    <row r="36" spans="1:33" s="31" customFormat="1" ht="15" customHeight="1">
      <c r="A36" s="122">
        <v>9</v>
      </c>
      <c r="B36" s="123" t="s">
        <v>760</v>
      </c>
      <c r="C36" s="124"/>
      <c r="D36" s="125"/>
      <c r="E36" s="125"/>
      <c r="F36" s="125"/>
      <c r="G36" s="125"/>
      <c r="H36" s="125"/>
      <c r="I36" s="125"/>
      <c r="J36" s="125"/>
      <c r="K36" s="125"/>
      <c r="L36" s="125"/>
      <c r="M36" s="125"/>
      <c r="N36" s="125"/>
      <c r="O36" s="125"/>
      <c r="P36" s="125"/>
      <c r="Q36" s="125"/>
      <c r="R36" s="125"/>
      <c r="S36" s="125"/>
      <c r="T36" s="118">
        <f>SUM(D36:G36)</f>
        <v>0</v>
      </c>
      <c r="U36" s="118">
        <f>SUM(H36:K36)</f>
        <v>0</v>
      </c>
      <c r="V36" s="118">
        <f>SUM(L36:O36)</f>
        <v>0</v>
      </c>
      <c r="W36" s="118">
        <f>SUM(P36:S36)</f>
        <v>0</v>
      </c>
      <c r="X36" s="126"/>
      <c r="Y36" s="126"/>
      <c r="Z36" s="126"/>
      <c r="AA36" s="126"/>
      <c r="AB36" s="126"/>
      <c r="AC36" s="126"/>
      <c r="AD36" s="126"/>
      <c r="AE36" s="126"/>
      <c r="AF36" s="126"/>
      <c r="AG36" s="126"/>
    </row>
    <row r="37" spans="1:33" s="31" customFormat="1" ht="40.5" customHeight="1">
      <c r="A37" s="137">
        <v>10</v>
      </c>
      <c r="B37" s="123" t="s">
        <v>761</v>
      </c>
      <c r="C37" s="124"/>
      <c r="D37" s="125"/>
      <c r="E37" s="125"/>
      <c r="F37" s="125"/>
      <c r="G37" s="125"/>
      <c r="H37" s="125"/>
      <c r="I37" s="125"/>
      <c r="J37" s="125"/>
      <c r="K37" s="125"/>
      <c r="L37" s="125"/>
      <c r="M37" s="125"/>
      <c r="N37" s="125"/>
      <c r="O37" s="125"/>
      <c r="P37" s="125"/>
      <c r="Q37" s="125"/>
      <c r="R37" s="125"/>
      <c r="S37" s="125"/>
      <c r="T37" s="118">
        <f>SUM(D37:G37)</f>
        <v>0</v>
      </c>
      <c r="U37" s="118">
        <f t="shared" si="1"/>
        <v>0</v>
      </c>
      <c r="V37" s="118">
        <f t="shared" si="2"/>
        <v>0</v>
      </c>
      <c r="W37" s="118">
        <f t="shared" si="3"/>
        <v>0</v>
      </c>
      <c r="X37" s="126"/>
      <c r="Y37" s="126"/>
      <c r="Z37" s="126"/>
      <c r="AA37" s="126"/>
      <c r="AB37" s="126"/>
      <c r="AC37" s="126"/>
      <c r="AD37" s="126"/>
      <c r="AE37" s="126"/>
      <c r="AF37" s="126"/>
      <c r="AG37" s="126"/>
    </row>
    <row r="38" spans="1:33" s="31" customFormat="1" ht="14.25" customHeight="1">
      <c r="A38" s="1022" t="s">
        <v>762</v>
      </c>
      <c r="B38" s="1022"/>
      <c r="C38" s="127">
        <f>SUM(C34:C37)+C33+C30</f>
        <v>0</v>
      </c>
      <c r="D38" s="128">
        <f t="shared" ref="D38:R38" si="16">SUM(D34:D37)+D33+D30</f>
        <v>0</v>
      </c>
      <c r="E38" s="128">
        <f t="shared" si="16"/>
        <v>0</v>
      </c>
      <c r="F38" s="128">
        <f t="shared" si="16"/>
        <v>0</v>
      </c>
      <c r="G38" s="128">
        <f t="shared" si="16"/>
        <v>0</v>
      </c>
      <c r="H38" s="128">
        <f t="shared" si="16"/>
        <v>0</v>
      </c>
      <c r="I38" s="128">
        <f t="shared" si="16"/>
        <v>0</v>
      </c>
      <c r="J38" s="128">
        <f t="shared" si="16"/>
        <v>0</v>
      </c>
      <c r="K38" s="128">
        <f t="shared" si="16"/>
        <v>0</v>
      </c>
      <c r="L38" s="128">
        <f t="shared" si="16"/>
        <v>0</v>
      </c>
      <c r="M38" s="128">
        <f t="shared" si="16"/>
        <v>0</v>
      </c>
      <c r="N38" s="128">
        <f t="shared" si="16"/>
        <v>0</v>
      </c>
      <c r="O38" s="128">
        <f t="shared" si="16"/>
        <v>0</v>
      </c>
      <c r="P38" s="128">
        <f t="shared" si="16"/>
        <v>0</v>
      </c>
      <c r="Q38" s="128">
        <f t="shared" si="16"/>
        <v>0</v>
      </c>
      <c r="R38" s="128">
        <f t="shared" si="16"/>
        <v>0</v>
      </c>
      <c r="S38" s="128">
        <f>SUM(S34:S37)+S33+S30</f>
        <v>0</v>
      </c>
      <c r="T38" s="127">
        <f>SUM(T34:T37)+T33+T30</f>
        <v>0</v>
      </c>
      <c r="U38" s="127">
        <f t="shared" ref="U38:AD38" si="17">SUM(U34:U37)+U33+U30</f>
        <v>0</v>
      </c>
      <c r="V38" s="127">
        <f t="shared" si="17"/>
        <v>0</v>
      </c>
      <c r="W38" s="127">
        <f t="shared" si="17"/>
        <v>0</v>
      </c>
      <c r="X38" s="127">
        <f>SUM(X34:X37)+X33+X30</f>
        <v>0</v>
      </c>
      <c r="Y38" s="127">
        <f t="shared" si="17"/>
        <v>0</v>
      </c>
      <c r="Z38" s="127">
        <f t="shared" si="17"/>
        <v>0</v>
      </c>
      <c r="AA38" s="127">
        <f t="shared" si="17"/>
        <v>0</v>
      </c>
      <c r="AB38" s="127">
        <f t="shared" si="17"/>
        <v>0</v>
      </c>
      <c r="AC38" s="127">
        <f t="shared" si="17"/>
        <v>0</v>
      </c>
      <c r="AD38" s="127">
        <f t="shared" si="17"/>
        <v>0</v>
      </c>
      <c r="AE38" s="127">
        <f>SUM(AE34:AE37)+AE33+AE30</f>
        <v>0</v>
      </c>
      <c r="AF38" s="127">
        <f>SUM(AF34:AF37)+AF33+AF30</f>
        <v>0</v>
      </c>
      <c r="AG38" s="127">
        <f>SUM(AG34:AG37)+AG33+AG30</f>
        <v>0</v>
      </c>
    </row>
    <row r="39" spans="1:33" s="31" customFormat="1" ht="14.25" customHeight="1">
      <c r="A39" s="122">
        <v>11</v>
      </c>
      <c r="B39" s="138" t="s">
        <v>763</v>
      </c>
      <c r="C39" s="139">
        <f>SUM(C40:C42)</f>
        <v>0</v>
      </c>
      <c r="D39" s="140">
        <f>SUM(D40:D42)</f>
        <v>0</v>
      </c>
      <c r="E39" s="140">
        <f t="shared" ref="E39:AG39" si="18">SUM(E40:E42)</f>
        <v>0</v>
      </c>
      <c r="F39" s="140">
        <f t="shared" si="18"/>
        <v>0</v>
      </c>
      <c r="G39" s="140">
        <f t="shared" si="18"/>
        <v>0</v>
      </c>
      <c r="H39" s="140">
        <f t="shared" si="18"/>
        <v>0</v>
      </c>
      <c r="I39" s="140">
        <f t="shared" si="18"/>
        <v>0</v>
      </c>
      <c r="J39" s="140">
        <f t="shared" si="18"/>
        <v>0</v>
      </c>
      <c r="K39" s="140">
        <f t="shared" si="18"/>
        <v>0</v>
      </c>
      <c r="L39" s="140">
        <f t="shared" si="18"/>
        <v>0</v>
      </c>
      <c r="M39" s="140">
        <f t="shared" si="18"/>
        <v>0</v>
      </c>
      <c r="N39" s="140">
        <f t="shared" si="18"/>
        <v>0</v>
      </c>
      <c r="O39" s="140">
        <f t="shared" si="18"/>
        <v>0</v>
      </c>
      <c r="P39" s="140">
        <f t="shared" si="18"/>
        <v>0</v>
      </c>
      <c r="Q39" s="140">
        <f t="shared" si="18"/>
        <v>0</v>
      </c>
      <c r="R39" s="140">
        <f t="shared" si="18"/>
        <v>0</v>
      </c>
      <c r="S39" s="140">
        <f t="shared" si="18"/>
        <v>0</v>
      </c>
      <c r="T39" s="139">
        <f t="shared" si="18"/>
        <v>0</v>
      </c>
      <c r="U39" s="139">
        <f t="shared" si="18"/>
        <v>0</v>
      </c>
      <c r="V39" s="139">
        <f t="shared" si="18"/>
        <v>0</v>
      </c>
      <c r="W39" s="139">
        <f t="shared" si="18"/>
        <v>0</v>
      </c>
      <c r="X39" s="139">
        <f t="shared" si="18"/>
        <v>0</v>
      </c>
      <c r="Y39" s="139">
        <f t="shared" si="18"/>
        <v>0</v>
      </c>
      <c r="Z39" s="139">
        <f t="shared" si="18"/>
        <v>0</v>
      </c>
      <c r="AA39" s="139">
        <f t="shared" si="18"/>
        <v>0</v>
      </c>
      <c r="AB39" s="139">
        <f t="shared" si="18"/>
        <v>0</v>
      </c>
      <c r="AC39" s="139">
        <f t="shared" si="18"/>
        <v>0</v>
      </c>
      <c r="AD39" s="139">
        <f t="shared" si="18"/>
        <v>0</v>
      </c>
      <c r="AE39" s="139">
        <f t="shared" si="18"/>
        <v>0</v>
      </c>
      <c r="AF39" s="139">
        <f t="shared" si="18"/>
        <v>0</v>
      </c>
      <c r="AG39" s="139">
        <f t="shared" si="18"/>
        <v>0</v>
      </c>
    </row>
    <row r="40" spans="1:33" s="31" customFormat="1" ht="14.25" customHeight="1">
      <c r="A40" s="122"/>
      <c r="B40" s="141" t="s">
        <v>764</v>
      </c>
      <c r="C40" s="124"/>
      <c r="D40" s="125"/>
      <c r="E40" s="125"/>
      <c r="F40" s="125"/>
      <c r="G40" s="125"/>
      <c r="H40" s="125"/>
      <c r="I40" s="125"/>
      <c r="J40" s="125"/>
      <c r="K40" s="125"/>
      <c r="L40" s="125"/>
      <c r="M40" s="125"/>
      <c r="N40" s="125"/>
      <c r="O40" s="125"/>
      <c r="P40" s="125"/>
      <c r="Q40" s="125"/>
      <c r="R40" s="125"/>
      <c r="S40" s="125"/>
      <c r="T40" s="118">
        <f>SUM(D40:G40)</f>
        <v>0</v>
      </c>
      <c r="U40" s="118">
        <f>SUM(H40:K40)</f>
        <v>0</v>
      </c>
      <c r="V40" s="118">
        <f>SUM(L40:O40)</f>
        <v>0</v>
      </c>
      <c r="W40" s="118">
        <f>SUM(P40:S40)</f>
        <v>0</v>
      </c>
      <c r="X40" s="126"/>
      <c r="Y40" s="126"/>
      <c r="Z40" s="126"/>
      <c r="AA40" s="126"/>
      <c r="AB40" s="126"/>
      <c r="AC40" s="126"/>
      <c r="AD40" s="126"/>
      <c r="AE40" s="126"/>
      <c r="AF40" s="126"/>
      <c r="AG40" s="126"/>
    </row>
    <row r="41" spans="1:33" s="31" customFormat="1" ht="14.25" customHeight="1">
      <c r="A41" s="122"/>
      <c r="B41" s="141" t="s">
        <v>765</v>
      </c>
      <c r="C41" s="124"/>
      <c r="D41" s="125"/>
      <c r="E41" s="125"/>
      <c r="F41" s="125"/>
      <c r="G41" s="125"/>
      <c r="H41" s="125"/>
      <c r="I41" s="125"/>
      <c r="J41" s="125"/>
      <c r="K41" s="125"/>
      <c r="L41" s="125"/>
      <c r="M41" s="125"/>
      <c r="N41" s="125"/>
      <c r="O41" s="125"/>
      <c r="P41" s="125"/>
      <c r="Q41" s="125"/>
      <c r="R41" s="125"/>
      <c r="S41" s="125"/>
      <c r="T41" s="118">
        <f>SUM(D41:G41)</f>
        <v>0</v>
      </c>
      <c r="U41" s="118">
        <f>SUM(H41:K41)</f>
        <v>0</v>
      </c>
      <c r="V41" s="118">
        <f>SUM(L41:O41)</f>
        <v>0</v>
      </c>
      <c r="W41" s="118">
        <f>SUM(P41:S41)</f>
        <v>0</v>
      </c>
      <c r="X41" s="126"/>
      <c r="Y41" s="126"/>
      <c r="Z41" s="126"/>
      <c r="AA41" s="126"/>
      <c r="AB41" s="126"/>
      <c r="AC41" s="126"/>
      <c r="AD41" s="126"/>
      <c r="AE41" s="126"/>
      <c r="AF41" s="126"/>
      <c r="AG41" s="126"/>
    </row>
    <row r="42" spans="1:33" s="31" customFormat="1" ht="14.25" customHeight="1">
      <c r="A42" s="122"/>
      <c r="B42" s="141" t="s">
        <v>766</v>
      </c>
      <c r="C42" s="124"/>
      <c r="D42" s="125"/>
      <c r="E42" s="125"/>
      <c r="F42" s="125"/>
      <c r="G42" s="125"/>
      <c r="H42" s="125"/>
      <c r="I42" s="125"/>
      <c r="J42" s="125"/>
      <c r="K42" s="125"/>
      <c r="L42" s="125"/>
      <c r="M42" s="125"/>
      <c r="N42" s="125"/>
      <c r="O42" s="125"/>
      <c r="P42" s="125"/>
      <c r="Q42" s="125"/>
      <c r="R42" s="125"/>
      <c r="S42" s="125"/>
      <c r="T42" s="118">
        <f>SUM(D42:G42)</f>
        <v>0</v>
      </c>
      <c r="U42" s="118">
        <f>SUM(H42:K42)</f>
        <v>0</v>
      </c>
      <c r="V42" s="118">
        <f>SUM(L42:O42)</f>
        <v>0</v>
      </c>
      <c r="W42" s="118">
        <f>SUM(P42:S42)</f>
        <v>0</v>
      </c>
      <c r="X42" s="126"/>
      <c r="Y42" s="126"/>
      <c r="Z42" s="126"/>
      <c r="AA42" s="126"/>
      <c r="AB42" s="126"/>
      <c r="AC42" s="126"/>
      <c r="AD42" s="126"/>
      <c r="AE42" s="126"/>
      <c r="AF42" s="126"/>
      <c r="AG42" s="126"/>
    </row>
    <row r="43" spans="1:33" s="31" customFormat="1" ht="56.25" customHeight="1">
      <c r="A43" s="122">
        <v>12</v>
      </c>
      <c r="B43" s="123" t="s">
        <v>767</v>
      </c>
      <c r="C43" s="124"/>
      <c r="D43" s="125"/>
      <c r="E43" s="125"/>
      <c r="F43" s="125"/>
      <c r="G43" s="125"/>
      <c r="H43" s="125"/>
      <c r="I43" s="125"/>
      <c r="J43" s="125"/>
      <c r="K43" s="125"/>
      <c r="L43" s="125"/>
      <c r="M43" s="125"/>
      <c r="N43" s="125"/>
      <c r="O43" s="125"/>
      <c r="P43" s="125"/>
      <c r="Q43" s="125"/>
      <c r="R43" s="125"/>
      <c r="S43" s="125"/>
      <c r="T43" s="118">
        <f>SUM(D43:G43)</f>
        <v>0</v>
      </c>
      <c r="U43" s="118">
        <f t="shared" si="1"/>
        <v>0</v>
      </c>
      <c r="V43" s="118">
        <f t="shared" si="2"/>
        <v>0</v>
      </c>
      <c r="W43" s="118">
        <f t="shared" si="3"/>
        <v>0</v>
      </c>
      <c r="X43" s="126"/>
      <c r="Y43" s="126"/>
      <c r="Z43" s="126"/>
      <c r="AA43" s="126"/>
      <c r="AB43" s="126"/>
      <c r="AC43" s="126"/>
      <c r="AD43" s="126"/>
      <c r="AE43" s="126"/>
      <c r="AF43" s="126"/>
      <c r="AG43" s="126"/>
    </row>
    <row r="44" spans="1:33" s="31" customFormat="1" ht="14.25" customHeight="1">
      <c r="A44" s="1022" t="s">
        <v>768</v>
      </c>
      <c r="B44" s="1022"/>
      <c r="C44" s="127">
        <f>C39+C43</f>
        <v>0</v>
      </c>
      <c r="D44" s="127">
        <f>D39+D43</f>
        <v>0</v>
      </c>
      <c r="E44" s="127">
        <f t="shared" ref="E44:AG44" si="19">E39+E43</f>
        <v>0</v>
      </c>
      <c r="F44" s="127">
        <f t="shared" si="19"/>
        <v>0</v>
      </c>
      <c r="G44" s="127">
        <f t="shared" si="19"/>
        <v>0</v>
      </c>
      <c r="H44" s="127">
        <f t="shared" si="19"/>
        <v>0</v>
      </c>
      <c r="I44" s="127">
        <f t="shared" si="19"/>
        <v>0</v>
      </c>
      <c r="J44" s="127">
        <f t="shared" si="19"/>
        <v>0</v>
      </c>
      <c r="K44" s="127">
        <f t="shared" si="19"/>
        <v>0</v>
      </c>
      <c r="L44" s="127">
        <f t="shared" si="19"/>
        <v>0</v>
      </c>
      <c r="M44" s="127">
        <f t="shared" si="19"/>
        <v>0</v>
      </c>
      <c r="N44" s="127">
        <f t="shared" si="19"/>
        <v>0</v>
      </c>
      <c r="O44" s="127">
        <f t="shared" si="19"/>
        <v>0</v>
      </c>
      <c r="P44" s="127">
        <f t="shared" si="19"/>
        <v>0</v>
      </c>
      <c r="Q44" s="127">
        <f t="shared" si="19"/>
        <v>0</v>
      </c>
      <c r="R44" s="127">
        <f t="shared" si="19"/>
        <v>0</v>
      </c>
      <c r="S44" s="127">
        <f t="shared" si="19"/>
        <v>0</v>
      </c>
      <c r="T44" s="127">
        <f t="shared" si="19"/>
        <v>0</v>
      </c>
      <c r="U44" s="127">
        <f t="shared" si="19"/>
        <v>0</v>
      </c>
      <c r="V44" s="127">
        <f t="shared" si="19"/>
        <v>0</v>
      </c>
      <c r="W44" s="127">
        <f t="shared" si="19"/>
        <v>0</v>
      </c>
      <c r="X44" s="127">
        <f t="shared" si="19"/>
        <v>0</v>
      </c>
      <c r="Y44" s="127">
        <f t="shared" si="19"/>
        <v>0</v>
      </c>
      <c r="Z44" s="127">
        <f t="shared" si="19"/>
        <v>0</v>
      </c>
      <c r="AA44" s="127">
        <f t="shared" si="19"/>
        <v>0</v>
      </c>
      <c r="AB44" s="127">
        <f t="shared" si="19"/>
        <v>0</v>
      </c>
      <c r="AC44" s="127">
        <f t="shared" si="19"/>
        <v>0</v>
      </c>
      <c r="AD44" s="127">
        <f t="shared" si="19"/>
        <v>0</v>
      </c>
      <c r="AE44" s="127">
        <f t="shared" si="19"/>
        <v>0</v>
      </c>
      <c r="AF44" s="127">
        <f t="shared" si="19"/>
        <v>0</v>
      </c>
      <c r="AG44" s="127">
        <f t="shared" si="19"/>
        <v>0</v>
      </c>
    </row>
    <row r="45" spans="1:33" s="31" customFormat="1" ht="16.5" customHeight="1">
      <c r="A45" s="122">
        <v>13</v>
      </c>
      <c r="B45" s="142" t="s">
        <v>769</v>
      </c>
      <c r="C45" s="132"/>
      <c r="D45" s="133"/>
      <c r="E45" s="133"/>
      <c r="F45" s="133"/>
      <c r="G45" s="133"/>
      <c r="H45" s="133"/>
      <c r="I45" s="133"/>
      <c r="J45" s="133"/>
      <c r="K45" s="133"/>
      <c r="L45" s="133"/>
      <c r="M45" s="133"/>
      <c r="N45" s="133"/>
      <c r="O45" s="133"/>
      <c r="P45" s="133"/>
      <c r="Q45" s="133"/>
      <c r="R45" s="133"/>
      <c r="S45" s="133"/>
      <c r="T45" s="127">
        <f>T40+T44</f>
        <v>0</v>
      </c>
      <c r="U45" s="127">
        <f>U40+U44</f>
        <v>0</v>
      </c>
      <c r="V45" s="127">
        <f>V40+V44</f>
        <v>0</v>
      </c>
      <c r="W45" s="127">
        <f>W40+W44</f>
        <v>0</v>
      </c>
      <c r="X45" s="132"/>
      <c r="Y45" s="132"/>
      <c r="Z45" s="132"/>
      <c r="AA45" s="132"/>
      <c r="AB45" s="132"/>
      <c r="AC45" s="132"/>
      <c r="AD45" s="132"/>
      <c r="AE45" s="132"/>
      <c r="AF45" s="132"/>
      <c r="AG45" s="132"/>
    </row>
    <row r="46" spans="1:33" s="31" customFormat="1" ht="14.25" customHeight="1">
      <c r="A46" s="1021" t="s">
        <v>770</v>
      </c>
      <c r="B46" s="1021"/>
      <c r="C46" s="127">
        <f t="shared" ref="C46:AG46" si="20">C38+C44+C45</f>
        <v>0</v>
      </c>
      <c r="D46" s="128">
        <f t="shared" si="20"/>
        <v>0</v>
      </c>
      <c r="E46" s="128">
        <f t="shared" si="20"/>
        <v>0</v>
      </c>
      <c r="F46" s="128">
        <f t="shared" si="20"/>
        <v>0</v>
      </c>
      <c r="G46" s="128">
        <f t="shared" si="20"/>
        <v>0</v>
      </c>
      <c r="H46" s="128">
        <f t="shared" si="20"/>
        <v>0</v>
      </c>
      <c r="I46" s="128">
        <f t="shared" si="20"/>
        <v>0</v>
      </c>
      <c r="J46" s="128">
        <f t="shared" si="20"/>
        <v>0</v>
      </c>
      <c r="K46" s="128">
        <f t="shared" si="20"/>
        <v>0</v>
      </c>
      <c r="L46" s="128">
        <f t="shared" si="20"/>
        <v>0</v>
      </c>
      <c r="M46" s="128">
        <f t="shared" si="20"/>
        <v>0</v>
      </c>
      <c r="N46" s="128">
        <f t="shared" si="20"/>
        <v>0</v>
      </c>
      <c r="O46" s="128">
        <f t="shared" si="20"/>
        <v>0</v>
      </c>
      <c r="P46" s="128">
        <f t="shared" si="20"/>
        <v>0</v>
      </c>
      <c r="Q46" s="128">
        <f t="shared" si="20"/>
        <v>0</v>
      </c>
      <c r="R46" s="128">
        <f t="shared" si="20"/>
        <v>0</v>
      </c>
      <c r="S46" s="128">
        <f t="shared" si="20"/>
        <v>0</v>
      </c>
      <c r="T46" s="127">
        <f t="shared" si="20"/>
        <v>0</v>
      </c>
      <c r="U46" s="127">
        <f t="shared" si="20"/>
        <v>0</v>
      </c>
      <c r="V46" s="127">
        <f t="shared" si="20"/>
        <v>0</v>
      </c>
      <c r="W46" s="127">
        <f t="shared" si="20"/>
        <v>0</v>
      </c>
      <c r="X46" s="127">
        <f t="shared" si="20"/>
        <v>0</v>
      </c>
      <c r="Y46" s="127">
        <f t="shared" si="20"/>
        <v>0</v>
      </c>
      <c r="Z46" s="127">
        <f t="shared" si="20"/>
        <v>0</v>
      </c>
      <c r="AA46" s="127">
        <f t="shared" si="20"/>
        <v>0</v>
      </c>
      <c r="AB46" s="127">
        <f t="shared" si="20"/>
        <v>0</v>
      </c>
      <c r="AC46" s="127">
        <f t="shared" si="20"/>
        <v>0</v>
      </c>
      <c r="AD46" s="127">
        <f t="shared" si="20"/>
        <v>0</v>
      </c>
      <c r="AE46" s="127">
        <f t="shared" si="20"/>
        <v>0</v>
      </c>
      <c r="AF46" s="127">
        <f t="shared" si="20"/>
        <v>0</v>
      </c>
      <c r="AG46" s="127">
        <f t="shared" si="20"/>
        <v>0</v>
      </c>
    </row>
    <row r="47" spans="1:33" s="31" customFormat="1">
      <c r="A47" s="143"/>
      <c r="B47" s="144"/>
      <c r="C47" s="145"/>
      <c r="D47" s="146"/>
      <c r="E47" s="146"/>
      <c r="F47" s="146"/>
      <c r="G47" s="146"/>
      <c r="H47" s="146"/>
      <c r="I47" s="146"/>
      <c r="J47" s="146"/>
      <c r="K47" s="146"/>
      <c r="L47" s="146"/>
      <c r="M47" s="146"/>
      <c r="N47" s="146"/>
      <c r="O47" s="146"/>
      <c r="P47" s="146"/>
      <c r="Q47" s="146"/>
      <c r="R47" s="146"/>
      <c r="S47" s="146"/>
      <c r="T47" s="147"/>
      <c r="U47" s="147"/>
      <c r="V47" s="147"/>
      <c r="W47" s="147"/>
      <c r="X47" s="147"/>
      <c r="Y47" s="147"/>
      <c r="Z47" s="147"/>
      <c r="AA47" s="147"/>
      <c r="AB47" s="147"/>
      <c r="AC47" s="147"/>
      <c r="AD47" s="147"/>
      <c r="AE47" s="147"/>
      <c r="AF47" s="147"/>
      <c r="AG47" s="147"/>
    </row>
    <row r="48" spans="1:33" s="31" customFormat="1">
      <c r="A48" s="148"/>
      <c r="B48" s="30"/>
      <c r="C48" s="72"/>
      <c r="D48" s="149"/>
      <c r="E48" s="149"/>
      <c r="F48" s="149"/>
      <c r="G48" s="149"/>
      <c r="H48" s="149"/>
      <c r="I48" s="149"/>
      <c r="J48" s="149"/>
      <c r="K48" s="149"/>
      <c r="L48" s="149"/>
      <c r="M48" s="149"/>
      <c r="N48" s="149"/>
      <c r="O48" s="149"/>
      <c r="P48" s="149"/>
      <c r="Q48" s="149"/>
      <c r="R48" s="149"/>
      <c r="S48" s="149"/>
      <c r="T48" s="150"/>
      <c r="U48" s="150"/>
      <c r="V48" s="150"/>
      <c r="W48" s="150"/>
      <c r="X48" s="150"/>
      <c r="Y48" s="150"/>
      <c r="Z48" s="150"/>
      <c r="AA48" s="150"/>
      <c r="AB48" s="150"/>
      <c r="AC48" s="150"/>
      <c r="AD48" s="150"/>
      <c r="AE48" s="150"/>
      <c r="AF48" s="150"/>
      <c r="AG48" s="150"/>
    </row>
  </sheetData>
  <mergeCells count="34">
    <mergeCell ref="AF5:AF6"/>
    <mergeCell ref="AG5:AG6"/>
    <mergeCell ref="B7:W7"/>
    <mergeCell ref="A17:B17"/>
    <mergeCell ref="Z5:Z6"/>
    <mergeCell ref="AA5:AA6"/>
    <mergeCell ref="Y5:Y6"/>
    <mergeCell ref="T5:T6"/>
    <mergeCell ref="U5:U6"/>
    <mergeCell ref="V5:V6"/>
    <mergeCell ref="B25:W25"/>
    <mergeCell ref="A46:B46"/>
    <mergeCell ref="A22:B22"/>
    <mergeCell ref="A24:B24"/>
    <mergeCell ref="A30:B30"/>
    <mergeCell ref="A33:B33"/>
    <mergeCell ref="A38:B38"/>
    <mergeCell ref="A44:B44"/>
    <mergeCell ref="A2:H2"/>
    <mergeCell ref="A4:A6"/>
    <mergeCell ref="B4:B6"/>
    <mergeCell ref="D4:W4"/>
    <mergeCell ref="X4:AG4"/>
    <mergeCell ref="C5:C6"/>
    <mergeCell ref="D5:G5"/>
    <mergeCell ref="AB5:AB6"/>
    <mergeCell ref="AC5:AC6"/>
    <mergeCell ref="AD5:AD6"/>
    <mergeCell ref="AE5:AE6"/>
    <mergeCell ref="H5:K5"/>
    <mergeCell ref="L5:O5"/>
    <mergeCell ref="P5:S5"/>
    <mergeCell ref="W5:W6"/>
    <mergeCell ref="X5:X6"/>
  </mergeCells>
  <phoneticPr fontId="15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6</vt:i4>
      </vt:variant>
    </vt:vector>
  </HeadingPairs>
  <TitlesOfParts>
    <vt:vector size="22" baseType="lpstr">
      <vt:lpstr>Introducere</vt:lpstr>
      <vt:lpstr>1 Bilant</vt:lpstr>
      <vt:lpstr>2 Cont RP</vt:lpstr>
      <vt:lpstr>Analiza financiara-extinsa</vt:lpstr>
      <vt:lpstr>3 Analiza financiara-indicatori</vt:lpstr>
      <vt:lpstr>4 Risc beneficiar</vt:lpstr>
      <vt:lpstr>Buget cerere</vt:lpstr>
      <vt:lpstr>Investitie</vt:lpstr>
      <vt:lpstr>5 Venituri si cheltuieli</vt:lpstr>
      <vt:lpstr>c Cont PP previzionat</vt:lpstr>
      <vt:lpstr>d Proiectii financiare (intr) </vt:lpstr>
      <vt:lpstr> Proiectii financiare_V,Ch act</vt:lpstr>
      <vt:lpstr> Proiectii financiare marginal</vt:lpstr>
      <vt:lpstr> Rentabilitate investitie</vt:lpstr>
      <vt:lpstr>Sustenabilitate proiect</vt:lpstr>
      <vt:lpstr>Funding-gap</vt:lpstr>
      <vt:lpstr>'1 Bilant'!eligibilitate</vt:lpstr>
      <vt:lpstr>'2 Cont RP'!eligibilitate</vt:lpstr>
      <vt:lpstr>'3 Analiza financiara-indicatori'!eligibilitate</vt:lpstr>
      <vt:lpstr>'Analiza financiara-extinsa'!eligibilitate</vt:lpstr>
      <vt:lpstr>' Proiectii financiare_V,Ch act'!Print_Area</vt:lpstr>
      <vt:lpstr>'4 Risc beneficiar'!Print_Area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Delin</cp:lastModifiedBy>
  <cp:lastPrinted>2016-12-21T08:33:33Z</cp:lastPrinted>
  <dcterms:created xsi:type="dcterms:W3CDTF">2015-08-05T10:46:20Z</dcterms:created>
  <dcterms:modified xsi:type="dcterms:W3CDTF">2017-09-26T05:58:13Z</dcterms:modified>
</cp:coreProperties>
</file>